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6" activeTab="0"/>
  </bookViews>
  <sheets>
    <sheet name="PREMISAS PRE" sheetId="1" r:id="rId1"/>
    <sheet name="CONTEOS 30-70 PRE" sheetId="2" r:id="rId2"/>
    <sheet name="PAUTA APROBADA PARA PRECAMPAÑA" sheetId="3" r:id="rId3"/>
    <sheet name="PREMISAS CAM" sheetId="4" r:id="rId4"/>
    <sheet name="CONTEOS 30-70 CAM" sheetId="5" r:id="rId5"/>
    <sheet name="PAUTA APROBADA PARA CAMPAÑA" sheetId="6" r:id="rId6"/>
  </sheets>
  <definedNames>
    <definedName name="_xlnm.Print_Area_1">'PREMISAS PRE'!$A$1:$J$25</definedName>
    <definedName name="_xlnm.Print_Area_2">'CONTEOS 30-70 PRE'!$A$1:$H$13</definedName>
    <definedName name="_xlnm.Print_Area_4">'PREMISAS CAM'!$A$1:$J$25</definedName>
    <definedName name="_xlnm.Print_Area_5">'CONTEOS 30-70 CAM'!$A$1:$H$13</definedName>
    <definedName name="_xlnm.Print_Area" localSheetId="4">'CONTEOS 30-70 CAM'!$A$1:$H$13</definedName>
    <definedName name="_xlnm.Print_Area" localSheetId="1">'CONTEOS 30-70 PRE'!$A$1:$H$13</definedName>
    <definedName name="_xlnm.Print_Area" localSheetId="3">'PREMISAS CAM'!$A$1:$J$25</definedName>
    <definedName name="_xlnm.Print_Area" localSheetId="0">'PREMISAS PRE'!$A$1:$J$25</definedName>
  </definedNames>
  <calcPr fullCalcOnLoad="1"/>
</workbook>
</file>

<file path=xl/sharedStrings.xml><?xml version="1.0" encoding="utf-8"?>
<sst xmlns="http://schemas.openxmlformats.org/spreadsheetml/2006/main" count="436" uniqueCount="52">
  <si>
    <t>ENTIDAD</t>
  </si>
  <si>
    <t>JALISCO</t>
  </si>
  <si>
    <t>FASE</t>
  </si>
  <si>
    <t>PRECAMPAÑA</t>
  </si>
  <si>
    <t>DIAS</t>
  </si>
  <si>
    <t>MINUTOS</t>
  </si>
  <si>
    <t>PROMOCIONALES DIARIOS</t>
  </si>
  <si>
    <t>PROMOCIONALES PERIODO</t>
  </si>
  <si>
    <t>PRECAMPAÑAS</t>
  </si>
  <si>
    <t>TOTAL</t>
  </si>
  <si>
    <t>PORCENTAJE MÍNIMO</t>
  </si>
  <si>
    <t>PARTIDOS</t>
  </si>
  <si>
    <t>PORCENTAJE DE VOTACIÓN</t>
  </si>
  <si>
    <t>PORCENTAJE CORRESPONDIENTE AL 70%</t>
  </si>
  <si>
    <t>PROMOCIONALES PRECAMPAÑA</t>
  </si>
  <si>
    <t>PAN</t>
  </si>
  <si>
    <t>PRI</t>
  </si>
  <si>
    <t>PRD</t>
  </si>
  <si>
    <t>PT</t>
  </si>
  <si>
    <t>PVEM</t>
  </si>
  <si>
    <t>CONV</t>
  </si>
  <si>
    <t>PNA</t>
  </si>
  <si>
    <t>PSD</t>
  </si>
  <si>
    <t>Merma de promocionales para el Instituto:</t>
  </si>
  <si>
    <t>CNR</t>
  </si>
  <si>
    <t>NULO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</si>
  <si>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</si>
  <si>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</si>
  <si>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</si>
  <si>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</si>
  <si>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</si>
  <si>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</si>
  <si>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</si>
  <si>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</si>
  <si>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</si>
  <si>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</si>
  <si>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</si>
  <si>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</si>
  <si>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</si>
  <si>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PATRON 7</t>
  </si>
  <si>
    <t>DÍAS</t>
  </si>
  <si>
    <t xml:space="preserve">M </t>
  </si>
  <si>
    <t>J</t>
  </si>
  <si>
    <t>V</t>
  </si>
  <si>
    <t>AUT</t>
  </si>
  <si>
    <t>CAMPAÑA</t>
  </si>
  <si>
    <t>CAMPAÑAS</t>
  </si>
  <si>
    <t>PATRÓN 7</t>
  </si>
  <si>
    <t>S</t>
  </si>
  <si>
    <t>D</t>
  </si>
  <si>
    <t>L</t>
  </si>
  <si>
    <t>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</si>
</sst>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000000000000000000"/>
    <numFmt numFmtId="166" formatCode="0.0"/>
    <numFmt numFmtId="167" formatCode="mm/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Eras Medium ITC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9" fontId="1" fillId="0" borderId="0">
      <alignment/>
      <protection/>
    </xf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45" applyAlignment="1">
      <alignment horizontal="center" vertical="center"/>
      <protection/>
    </xf>
    <xf numFmtId="0" fontId="1" fillId="0" borderId="0" xfId="45">
      <alignment/>
      <protection/>
    </xf>
    <xf numFmtId="0" fontId="2" fillId="33" borderId="10" xfId="45" applyFont="1" applyFill="1" applyBorder="1" applyAlignment="1">
      <alignment vertical="center" wrapText="1"/>
      <protection/>
    </xf>
    <xf numFmtId="0" fontId="1" fillId="0" borderId="10" xfId="45" applyFont="1" applyBorder="1" applyAlignment="1">
      <alignment horizontal="center" vertical="center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1" fillId="0" borderId="10" xfId="45" applyBorder="1" applyAlignment="1">
      <alignment horizontal="center" vertical="center" wrapText="1"/>
      <protection/>
    </xf>
    <xf numFmtId="0" fontId="1" fillId="0" borderId="0" xfId="45" applyBorder="1" applyAlignment="1">
      <alignment horizontal="center" vertical="center" wrapText="1"/>
      <protection/>
    </xf>
    <xf numFmtId="0" fontId="1" fillId="0" borderId="0" xfId="45" applyBorder="1" applyAlignment="1">
      <alignment horizontal="center"/>
      <protection/>
    </xf>
    <xf numFmtId="0" fontId="1" fillId="33" borderId="10" xfId="45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/>
      <protection/>
    </xf>
    <xf numFmtId="164" fontId="1" fillId="0" borderId="0" xfId="45" applyNumberFormat="1">
      <alignment/>
      <protection/>
    </xf>
    <xf numFmtId="0" fontId="2" fillId="0" borderId="10" xfId="45" applyFont="1" applyBorder="1" applyAlignment="1">
      <alignment horizontal="justify" vertical="center" wrapText="1"/>
      <protection/>
    </xf>
    <xf numFmtId="2" fontId="6" fillId="0" borderId="10" xfId="45" applyNumberFormat="1" applyFont="1" applyBorder="1" applyAlignment="1">
      <alignment horizontal="right" vertical="center" wrapText="1"/>
      <protection/>
    </xf>
    <xf numFmtId="0" fontId="1" fillId="0" borderId="10" xfId="45" applyFont="1" applyBorder="1">
      <alignment/>
      <protection/>
    </xf>
    <xf numFmtId="0" fontId="1" fillId="0" borderId="10" xfId="45" applyFill="1" applyBorder="1">
      <alignment/>
      <protection/>
    </xf>
    <xf numFmtId="2" fontId="1" fillId="0" borderId="10" xfId="45" applyNumberFormat="1" applyFill="1" applyBorder="1">
      <alignment/>
      <protection/>
    </xf>
    <xf numFmtId="0" fontId="7" fillId="34" borderId="10" xfId="45" applyFont="1" applyFill="1" applyBorder="1" applyAlignment="1">
      <alignment horizontal="center"/>
      <protection/>
    </xf>
    <xf numFmtId="2" fontId="7" fillId="34" borderId="10" xfId="45" applyNumberFormat="1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center"/>
      <protection/>
    </xf>
    <xf numFmtId="0" fontId="1" fillId="35" borderId="10" xfId="45" applyFont="1" applyFill="1" applyBorder="1">
      <alignment/>
      <protection/>
    </xf>
    <xf numFmtId="0" fontId="1" fillId="0" borderId="0" xfId="45" applyFill="1">
      <alignment/>
      <protection/>
    </xf>
    <xf numFmtId="0" fontId="4" fillId="36" borderId="11" xfId="45" applyFont="1" applyFill="1" applyBorder="1" applyAlignment="1">
      <alignment horizontal="center" vertical="center"/>
      <protection/>
    </xf>
    <xf numFmtId="0" fontId="6" fillId="0" borderId="0" xfId="45" applyFont="1">
      <alignment/>
      <protection/>
    </xf>
    <xf numFmtId="0" fontId="2" fillId="37" borderId="10" xfId="45" applyFont="1" applyFill="1" applyBorder="1" applyAlignment="1">
      <alignment horizontal="center" vertical="center" wrapText="1"/>
      <protection/>
    </xf>
    <xf numFmtId="165" fontId="6" fillId="0" borderId="0" xfId="45" applyNumberFormat="1" applyFont="1">
      <alignment/>
      <protection/>
    </xf>
    <xf numFmtId="0" fontId="2" fillId="0" borderId="10" xfId="45" applyFont="1" applyBorder="1" applyAlignment="1">
      <alignment horizontal="center" vertical="center" wrapText="1"/>
      <protection/>
    </xf>
    <xf numFmtId="2" fontId="2" fillId="0" borderId="10" xfId="45" applyNumberFormat="1" applyFont="1" applyBorder="1" applyAlignment="1">
      <alignment horizontal="center" vertical="center" wrapText="1"/>
      <protection/>
    </xf>
    <xf numFmtId="164" fontId="2" fillId="0" borderId="10" xfId="45" applyNumberFormat="1" applyFont="1" applyBorder="1" applyAlignment="1">
      <alignment horizontal="center" vertical="center" wrapText="1"/>
      <protection/>
    </xf>
    <xf numFmtId="166" fontId="6" fillId="0" borderId="0" xfId="45" applyNumberFormat="1" applyFont="1">
      <alignment/>
      <protection/>
    </xf>
    <xf numFmtId="0" fontId="2" fillId="33" borderId="10" xfId="45" applyFont="1" applyFill="1" applyBorder="1" applyAlignment="1">
      <alignment horizontal="justify" vertical="center" wrapText="1"/>
      <protection/>
    </xf>
    <xf numFmtId="0" fontId="2" fillId="33" borderId="10" xfId="45" applyFont="1" applyFill="1" applyBorder="1" applyAlignment="1">
      <alignment horizontal="center" vertical="center" wrapText="1"/>
      <protection/>
    </xf>
    <xf numFmtId="2" fontId="2" fillId="33" borderId="10" xfId="45" applyNumberFormat="1" applyFont="1" applyFill="1" applyBorder="1" applyAlignment="1">
      <alignment horizontal="center" vertical="center" wrapText="1"/>
      <protection/>
    </xf>
    <xf numFmtId="164" fontId="2" fillId="33" borderId="10" xfId="45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8" fillId="39" borderId="10" xfId="54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11" fillId="41" borderId="10" xfId="0" applyNumberFormat="1" applyFont="1" applyFill="1" applyBorder="1" applyAlignment="1" applyProtection="1">
      <alignment horizontal="center" vertical="center"/>
      <protection/>
    </xf>
    <xf numFmtId="0" fontId="7" fillId="42" borderId="10" xfId="54" applyNumberFormat="1" applyFont="1" applyFill="1" applyBorder="1" applyAlignment="1" applyProtection="1">
      <alignment horizontal="center" vertical="center"/>
      <protection/>
    </xf>
    <xf numFmtId="0" fontId="7" fillId="43" borderId="10" xfId="54" applyNumberFormat="1" applyFont="1" applyFill="1" applyBorder="1" applyAlignment="1" applyProtection="1">
      <alignment horizontal="center" vertical="center"/>
      <protection/>
    </xf>
    <xf numFmtId="0" fontId="8" fillId="44" borderId="10" xfId="54" applyNumberFormat="1" applyFont="1" applyFill="1" applyBorder="1" applyAlignment="1" applyProtection="1">
      <alignment horizontal="center" vertical="center"/>
      <protection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8" fillId="45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11" fillId="41" borderId="10" xfId="45" applyNumberFormat="1" applyFont="1" applyFill="1" applyBorder="1" applyAlignment="1" applyProtection="1">
      <alignment horizontal="center" vertical="center"/>
      <protection/>
    </xf>
    <xf numFmtId="0" fontId="7" fillId="40" borderId="10" xfId="45" applyNumberFormat="1" applyFont="1" applyFill="1" applyBorder="1" applyAlignment="1" applyProtection="1">
      <alignment horizontal="center" vertical="center"/>
      <protection/>
    </xf>
    <xf numFmtId="0" fontId="12" fillId="35" borderId="10" xfId="45" applyNumberFormat="1" applyFont="1" applyFill="1" applyBorder="1" applyAlignment="1" applyProtection="1">
      <alignment horizontal="center" vertical="center"/>
      <protection/>
    </xf>
    <xf numFmtId="0" fontId="8" fillId="45" borderId="10" xfId="45" applyNumberFormat="1" applyFont="1" applyFill="1" applyBorder="1" applyAlignment="1" applyProtection="1">
      <alignment horizontal="center" vertical="center"/>
      <protection/>
    </xf>
    <xf numFmtId="0" fontId="7" fillId="46" borderId="10" xfId="54" applyNumberFormat="1" applyFont="1" applyFill="1" applyBorder="1" applyAlignment="1" applyProtection="1">
      <alignment horizontal="center" vertical="center"/>
      <protection/>
    </xf>
    <xf numFmtId="0" fontId="3" fillId="0" borderId="0" xfId="45" applyFont="1" applyBorder="1" applyAlignment="1">
      <alignment horizontal="center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0" xfId="45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/>
      <protection/>
    </xf>
    <xf numFmtId="2" fontId="5" fillId="0" borderId="10" xfId="45" applyNumberFormat="1" applyFont="1" applyBorder="1" applyAlignment="1">
      <alignment horizontal="right"/>
      <protection/>
    </xf>
    <xf numFmtId="2" fontId="1" fillId="0" borderId="10" xfId="45" applyNumberFormat="1" applyBorder="1" applyAlignment="1">
      <alignment horizontal="right"/>
      <protection/>
    </xf>
    <xf numFmtId="2" fontId="6" fillId="0" borderId="10" xfId="45" applyNumberFormat="1" applyFont="1" applyBorder="1" applyAlignment="1">
      <alignment horizontal="right" vertical="center" wrapText="1"/>
      <protection/>
    </xf>
    <xf numFmtId="0" fontId="4" fillId="36" borderId="12" xfId="45" applyFont="1" applyFill="1" applyBorder="1" applyAlignment="1">
      <alignment horizontal="center" vertical="center"/>
      <protection/>
    </xf>
    <xf numFmtId="0" fontId="2" fillId="37" borderId="10" xfId="45" applyFont="1" applyFill="1" applyBorder="1" applyAlignment="1">
      <alignment horizontal="center" vertical="top" wrapText="1"/>
      <protection/>
    </xf>
    <xf numFmtId="0" fontId="2" fillId="37" borderId="13" xfId="45" applyFont="1" applyFill="1" applyBorder="1" applyAlignment="1">
      <alignment horizontal="center" vertical="center" wrapText="1"/>
      <protection/>
    </xf>
    <xf numFmtId="9" fontId="2" fillId="37" borderId="13" xfId="45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167" fontId="9" fillId="38" borderId="10" xfId="0" applyNumberFormat="1" applyFont="1" applyFill="1" applyBorder="1" applyAlignment="1">
      <alignment horizontal="center" vertical="center" wrapText="1"/>
    </xf>
    <xf numFmtId="0" fontId="13" fillId="33" borderId="10" xfId="4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Percent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99"/>
      <rgbColor rgb="00FFFFCC"/>
      <rgbColor rgb="00CCFFFF"/>
      <rgbColor rgb="00660066"/>
      <rgbColor rgb="00FF8080"/>
      <rgbColor rgb="000066CC"/>
      <rgbColor rgb="00BFBFBF"/>
      <rgbColor rgb="00000080"/>
      <rgbColor rgb="00FA00F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="110" zoomScaleNormal="90" zoomScaleSheetLayoutView="110" zoomScalePageLayoutView="0" workbookViewId="0" topLeftCell="A1">
      <selection activeCell="G14" sqref="G14"/>
    </sheetView>
  </sheetViews>
  <sheetFormatPr defaultColWidth="9.140625" defaultRowHeight="15" customHeight="1"/>
  <cols>
    <col min="1" max="1" width="2.7109375" style="1" customWidth="1"/>
    <col min="2" max="2" width="9.28125" style="2" customWidth="1"/>
    <col min="3" max="3" width="13.140625" style="2" customWidth="1"/>
    <col min="4" max="4" width="5.421875" style="2" customWidth="1"/>
    <col min="5" max="5" width="15.8515625" style="2" customWidth="1"/>
    <col min="6" max="6" width="15.28125" style="2" customWidth="1"/>
    <col min="7" max="7" width="17.28125" style="2" customWidth="1"/>
    <col min="8" max="16384" width="9.140625" style="2" customWidth="1"/>
  </cols>
  <sheetData>
    <row r="1" ht="6" customHeight="1"/>
    <row r="2" spans="2:7" ht="15" customHeight="1">
      <c r="B2" s="3" t="s">
        <v>0</v>
      </c>
      <c r="C2" s="4" t="s">
        <v>1</v>
      </c>
      <c r="E2" s="51"/>
      <c r="F2" s="51"/>
      <c r="G2" s="51"/>
    </row>
    <row r="3" ht="6" customHeight="1"/>
    <row r="4" spans="2:7" ht="14.25" customHeight="1">
      <c r="B4" s="52" t="s">
        <v>2</v>
      </c>
      <c r="C4" s="52"/>
      <c r="D4" s="53" t="s">
        <v>3</v>
      </c>
      <c r="E4" s="53"/>
      <c r="F4" s="53"/>
      <c r="G4" s="53"/>
    </row>
    <row r="5" spans="2:7" ht="30" customHeight="1">
      <c r="B5" s="52"/>
      <c r="C5" s="52"/>
      <c r="D5" s="5" t="s">
        <v>4</v>
      </c>
      <c r="E5" s="5" t="s">
        <v>5</v>
      </c>
      <c r="F5" s="5" t="s">
        <v>6</v>
      </c>
      <c r="G5" s="5" t="s">
        <v>7</v>
      </c>
    </row>
    <row r="6" spans="2:7" ht="15" customHeight="1">
      <c r="B6" s="54" t="s">
        <v>8</v>
      </c>
      <c r="C6" s="54"/>
      <c r="D6" s="6">
        <v>3</v>
      </c>
      <c r="E6" s="6">
        <v>12</v>
      </c>
      <c r="F6" s="6">
        <f>E6*2</f>
        <v>24</v>
      </c>
      <c r="G6" s="6">
        <f>D6*F6</f>
        <v>72</v>
      </c>
    </row>
    <row r="7" spans="2:7" ht="6" customHeight="1">
      <c r="B7" s="55"/>
      <c r="C7" s="55"/>
      <c r="D7" s="7"/>
      <c r="E7" s="8"/>
      <c r="F7" s="7"/>
      <c r="G7" s="7"/>
    </row>
    <row r="8" spans="2:7" ht="6" customHeight="1">
      <c r="B8" s="55"/>
      <c r="C8" s="55"/>
      <c r="D8" s="7"/>
      <c r="E8" s="7"/>
      <c r="F8" s="7"/>
      <c r="G8" s="7"/>
    </row>
    <row r="9" spans="2:7" ht="15" customHeight="1">
      <c r="B9" s="52" t="s">
        <v>9</v>
      </c>
      <c r="C9" s="52"/>
      <c r="D9" s="9"/>
      <c r="E9" s="6">
        <f>SUM(E6:E8)</f>
        <v>12</v>
      </c>
      <c r="F9" s="6">
        <f>SUM(F6:F8)</f>
        <v>24</v>
      </c>
      <c r="G9" s="6">
        <f>SUM(G6:G8)</f>
        <v>72</v>
      </c>
    </row>
    <row r="10" ht="6" customHeight="1"/>
    <row r="11" spans="2:4" ht="15" customHeight="1">
      <c r="B11" s="56" t="s">
        <v>10</v>
      </c>
      <c r="C11" s="56"/>
      <c r="D11" s="4">
        <v>2</v>
      </c>
    </row>
    <row r="12" ht="6" customHeight="1"/>
    <row r="13" spans="2:10" ht="50.25" customHeight="1">
      <c r="B13" s="10" t="s">
        <v>11</v>
      </c>
      <c r="C13" s="52" t="s">
        <v>12</v>
      </c>
      <c r="D13" s="52"/>
      <c r="E13" s="5" t="s">
        <v>13</v>
      </c>
      <c r="F13" s="5" t="s">
        <v>14</v>
      </c>
      <c r="J13" s="11"/>
    </row>
    <row r="14" spans="2:10" ht="15" customHeight="1">
      <c r="B14" s="12" t="s">
        <v>15</v>
      </c>
      <c r="C14" s="57">
        <v>45.44</v>
      </c>
      <c r="D14" s="57"/>
      <c r="E14" s="13">
        <f>IF(C14&gt;=D11,(C14*100)/SUMIF(C14:D20,CONCATENATE("&gt;=",D11)),0)</f>
        <v>45.903626628952416</v>
      </c>
      <c r="F14" s="4">
        <f>'CONTEOS 30-70 PRE'!H5</f>
        <v>25</v>
      </c>
      <c r="H14" s="14" t="s">
        <v>15</v>
      </c>
      <c r="I14" s="15">
        <v>1249144</v>
      </c>
      <c r="J14" s="16">
        <f>I14/I21*100</f>
        <v>45.436421259465895</v>
      </c>
    </row>
    <row r="15" spans="2:10" ht="15" customHeight="1">
      <c r="B15" s="12" t="s">
        <v>16</v>
      </c>
      <c r="C15" s="57">
        <v>34.46</v>
      </c>
      <c r="D15" s="57"/>
      <c r="E15" s="13">
        <f>IF(C15&gt;=D11,(C15*100)/SUMIF(C14:D20,CONCATENATE("&gt;=",D11)),0)</f>
        <v>34.81159713102333</v>
      </c>
      <c r="F15" s="4">
        <f>'CONTEOS 30-70 PRE'!H6</f>
        <v>20</v>
      </c>
      <c r="H15" s="14" t="s">
        <v>16</v>
      </c>
      <c r="I15" s="15">
        <v>947492</v>
      </c>
      <c r="J15" s="16">
        <f>I15/I21*100</f>
        <v>34.46411754927683</v>
      </c>
    </row>
    <row r="16" spans="2:10" ht="15" customHeight="1">
      <c r="B16" s="12" t="s">
        <v>17</v>
      </c>
      <c r="C16" s="57">
        <v>7.36</v>
      </c>
      <c r="D16" s="57"/>
      <c r="E16" s="13">
        <f>IF(C16&gt;=D11,(C16*100)/SUMIF(C14:D20,CONCATENATE("&gt;=",D11)),0)</f>
        <v>7.435094453985251</v>
      </c>
      <c r="F16" s="4">
        <f>'CONTEOS 30-70 PRE'!H7</f>
        <v>6</v>
      </c>
      <c r="H16" s="14" t="s">
        <v>17</v>
      </c>
      <c r="I16" s="15">
        <v>202367</v>
      </c>
      <c r="J16" s="16">
        <f>I16/I21*100</f>
        <v>7.360906557622126</v>
      </c>
    </row>
    <row r="17" spans="2:10" ht="15" customHeight="1">
      <c r="B17" s="12" t="s">
        <v>18</v>
      </c>
      <c r="C17" s="57">
        <v>3.31</v>
      </c>
      <c r="D17" s="57"/>
      <c r="E17" s="13">
        <f>IF(C17&gt;=D11,(C17*100)/SUMIF(C14:D20,CONCATENATE("&gt;=",D11)),0)</f>
        <v>3.343772098191736</v>
      </c>
      <c r="F17" s="4">
        <f>'CONTEOS 30-70 PRE'!H8</f>
        <v>4</v>
      </c>
      <c r="H17" s="14" t="s">
        <v>18</v>
      </c>
      <c r="I17" s="15">
        <v>90919</v>
      </c>
      <c r="J17" s="16">
        <f>I17/I21*100</f>
        <v>3.307091884113744</v>
      </c>
    </row>
    <row r="18" spans="2:10" ht="15" customHeight="1">
      <c r="B18" s="12" t="s">
        <v>19</v>
      </c>
      <c r="C18" s="58">
        <v>3.62</v>
      </c>
      <c r="D18" s="58"/>
      <c r="E18" s="13">
        <f>IF(C18&gt;=D11,(C18*100)/SUMIF(C14:D20,CONCATENATE("&gt;=",D11)),0)</f>
        <v>3.6569350439438324</v>
      </c>
      <c r="F18" s="4">
        <f>'CONTEOS 30-70 PRE'!H9</f>
        <v>4</v>
      </c>
      <c r="H18" s="15" t="s">
        <v>19</v>
      </c>
      <c r="I18" s="15">
        <v>99626</v>
      </c>
      <c r="J18" s="16">
        <f>I18/I21*100</f>
        <v>3.6238007022373315</v>
      </c>
    </row>
    <row r="19" spans="2:10" ht="15" customHeight="1">
      <c r="B19" s="12" t="s">
        <v>20</v>
      </c>
      <c r="C19" s="57">
        <v>1.01</v>
      </c>
      <c r="D19" s="57"/>
      <c r="E19" s="13">
        <f>IF(C19&gt;=D11,(C19*100)/SUMIF(C14:D20,CONCATENATE("&gt;=",D11)),0)</f>
        <v>0</v>
      </c>
      <c r="F19" s="4">
        <f>'CONTEOS 30-70 PRE'!H10</f>
        <v>3</v>
      </c>
      <c r="H19" s="14" t="s">
        <v>20</v>
      </c>
      <c r="I19" s="15">
        <v>27728</v>
      </c>
      <c r="J19" s="16">
        <f>I19/I21*100</f>
        <v>1.008579546219227</v>
      </c>
    </row>
    <row r="20" spans="2:10" ht="15" customHeight="1">
      <c r="B20" s="12" t="s">
        <v>21</v>
      </c>
      <c r="C20" s="57">
        <v>4.8</v>
      </c>
      <c r="D20" s="57"/>
      <c r="E20" s="13">
        <f>IF(C20&gt;=D11,(C20*100)/SUMIF(C14:D20,CONCATENATE("&gt;=",D11)),0)</f>
        <v>4.848974643903424</v>
      </c>
      <c r="F20" s="4">
        <f>'CONTEOS 30-70 PRE'!H11</f>
        <v>5</v>
      </c>
      <c r="H20" s="14" t="s">
        <v>21</v>
      </c>
      <c r="I20" s="15">
        <v>131937</v>
      </c>
      <c r="J20" s="16">
        <f>I20/I21*100</f>
        <v>4.79908250106485</v>
      </c>
    </row>
    <row r="21" spans="2:10" ht="15" customHeight="1">
      <c r="B21" s="3" t="s">
        <v>9</v>
      </c>
      <c r="C21" s="59">
        <f>SUM(C14:D20)</f>
        <v>100.00000000000001</v>
      </c>
      <c r="D21" s="59"/>
      <c r="E21" s="13">
        <f>SUM(E14:E20)</f>
        <v>99.99999999999997</v>
      </c>
      <c r="F21" s="4">
        <f>SUM(F14:F20)</f>
        <v>67</v>
      </c>
      <c r="H21" s="17" t="s">
        <v>9</v>
      </c>
      <c r="I21" s="17">
        <f>SUM(I14:I20)</f>
        <v>2749213</v>
      </c>
      <c r="J21" s="18">
        <f>SUM(J14:J20)</f>
        <v>100</v>
      </c>
    </row>
    <row r="22" spans="7:10" ht="15.75" customHeight="1">
      <c r="G22" s="19"/>
      <c r="H22" s="20" t="s">
        <v>22</v>
      </c>
      <c r="I22" s="20">
        <v>41491</v>
      </c>
      <c r="J22" s="21"/>
    </row>
    <row r="23" spans="2:10" ht="15.75" customHeight="1">
      <c r="B23" s="60" t="s">
        <v>23</v>
      </c>
      <c r="C23" s="60"/>
      <c r="D23" s="60"/>
      <c r="E23" s="60"/>
      <c r="F23" s="22">
        <f>G9-F21</f>
        <v>5</v>
      </c>
      <c r="G23" s="19"/>
      <c r="H23" s="20" t="s">
        <v>24</v>
      </c>
      <c r="I23" s="20">
        <v>0</v>
      </c>
      <c r="J23" s="21"/>
    </row>
    <row r="24" spans="7:9" ht="15" customHeight="1">
      <c r="G24" s="19"/>
      <c r="H24" s="20" t="s">
        <v>25</v>
      </c>
      <c r="I24" s="20">
        <v>0</v>
      </c>
    </row>
    <row r="25" spans="8:9" ht="15" customHeight="1">
      <c r="H25" s="20"/>
      <c r="I25" s="20">
        <f>I14+I15+I16+I17+I18+I19+I20+I22+I23+I24</f>
        <v>2790704</v>
      </c>
    </row>
  </sheetData>
  <sheetProtection/>
  <mergeCells count="18">
    <mergeCell ref="C17:D17"/>
    <mergeCell ref="C18:D18"/>
    <mergeCell ref="C19:D19"/>
    <mergeCell ref="C20:D20"/>
    <mergeCell ref="C21:D21"/>
    <mergeCell ref="B23:E23"/>
    <mergeCell ref="B9:C9"/>
    <mergeCell ref="B11:C11"/>
    <mergeCell ref="C13:D13"/>
    <mergeCell ref="C14:D14"/>
    <mergeCell ref="C15:D15"/>
    <mergeCell ref="C16:D16"/>
    <mergeCell ref="E2:G2"/>
    <mergeCell ref="B4:C5"/>
    <mergeCell ref="D4:G4"/>
    <mergeCell ref="B6:C6"/>
    <mergeCell ref="B7:C7"/>
    <mergeCell ref="B8:C8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57421875" defaultRowHeight="12.75" customHeight="1"/>
  <cols>
    <col min="1" max="1" width="19.421875" style="23" customWidth="1"/>
    <col min="2" max="4" width="16.8515625" style="23" customWidth="1"/>
    <col min="5" max="5" width="26.00390625" style="23" customWidth="1"/>
    <col min="6" max="6" width="22.57421875" style="23" customWidth="1"/>
    <col min="7" max="7" width="13.421875" style="23" customWidth="1"/>
    <col min="8" max="8" width="13.8515625" style="23" customWidth="1"/>
    <col min="9" max="9" width="9.57421875" style="23" customWidth="1"/>
    <col min="10" max="10" width="3.28125" style="23" customWidth="1"/>
    <col min="11" max="16384" width="9.57421875" style="23" customWidth="1"/>
  </cols>
  <sheetData>
    <row r="2" spans="1:8" ht="42.75" customHeight="1">
      <c r="A2" s="61" t="str">
        <f>CONCATENATE("
CALCULO DE DISTRIBUCIÓN DE LOS MENSAJES DE PRECAMPAÑA PARA EL PROCESO ELECTORAL ",'PREMISAS PRE'!C2)</f>
        <v>
CALCULO DE DISTRIBUCIÓN DE LOS MENSAJES DE PRECAMPAÑA PARA EL PROCESO ELECTORAL JALISCO</v>
      </c>
      <c r="B2" s="61"/>
      <c r="C2" s="61"/>
      <c r="D2" s="61"/>
      <c r="E2" s="61"/>
      <c r="F2" s="61"/>
      <c r="G2" s="61"/>
      <c r="H2" s="61"/>
    </row>
    <row r="3" spans="1:8" ht="32.25" customHeight="1">
      <c r="A3" s="62" t="s">
        <v>26</v>
      </c>
      <c r="B3" s="63" t="str">
        <f>CONCATENATE("DURACIÓN: ",'PREMISAS PRE'!D6," DÍAS
TOTAL DE PROMOCIONALES DE 30 SEGUNDOS EN CADA ESTACIÓN DE RADIO O CANAL DE TELEVISIÓN:  ",('PREMISAS PRE'!G6)," Promocionales")</f>
        <v>DURACIÓN: 3 DÍAS
TOTAL DE PROMOCIONALES DE 30 SEGUNDOS EN CADA ESTACIÓN DE RADIO O CANAL DE TELEVISIÓN:  72 Promocionales</v>
      </c>
      <c r="C3" s="63"/>
      <c r="D3" s="63"/>
      <c r="E3" s="63"/>
      <c r="F3" s="63"/>
      <c r="G3" s="62" t="s">
        <v>27</v>
      </c>
      <c r="H3" s="62" t="s">
        <v>28</v>
      </c>
    </row>
    <row r="4" spans="1:10" ht="108.75" customHeight="1">
      <c r="A4" s="62"/>
      <c r="B4" s="24" t="str">
        <f>CONCATENATE(('PREMISAS PRE'!G6)*0.3," promocionales (30%)
 Se distribuyen de manera igualitaria entre el número de partidos contendientes
(A)")</f>
        <v>21.6 promocionales (30%)
 Se distribuyen de manera igualitaria entre el número de partidos contendientes
(A)</v>
      </c>
      <c r="C4" s="24" t="s">
        <v>29</v>
      </c>
      <c r="D4" s="24" t="s">
        <v>30</v>
      </c>
      <c r="E4" s="24" t="str">
        <f>CONCATENATE(('PREMISAS PRE'!G6)*0.7," promocionales 
(70% Distribución Proporcional)
% Fuerza Electoral de los partidos con Representación en el Congreso 
(C) ")</f>
        <v>50.4 promocionales 
(70% Distribución Proporcional)
% Fuerza Electoral de los partidos con Representación en el Congreso 
(C) </v>
      </c>
      <c r="F4" s="24" t="s">
        <v>31</v>
      </c>
      <c r="G4" s="62"/>
      <c r="H4" s="62"/>
      <c r="J4" s="25"/>
    </row>
    <row r="5" spans="1:9" ht="27.75" customHeight="1">
      <c r="A5" s="12" t="s">
        <v>32</v>
      </c>
      <c r="B5" s="26">
        <f>TRUNC(TRUNC(('PREMISAS PRE'!G6)*0.3)/COUNTA(A5:A11))</f>
        <v>3</v>
      </c>
      <c r="C5" s="27">
        <f>TRUNC(('PREMISAS PRE'!G6)*0.3)/COUNTA(A5:A11)-TRUNC(TRUNC(('PREMISAS PRE'!G6)*0.3)/COUNTA(A5:A11))</f>
        <v>0</v>
      </c>
      <c r="D5" s="27">
        <f>'PREMISAS PRE'!E14</f>
        <v>45.903626628952416</v>
      </c>
      <c r="E5" s="26">
        <f>TRUNC((D5*TRUNC(('PREMISAS PRE'!G6)*0.7))/100,0)</f>
        <v>22</v>
      </c>
      <c r="F5" s="28">
        <f>(((D5*TRUNC(('PREMISAS PRE'!G6)*0.7))/100)-TRUNC((D5*TRUNC(('PREMISAS PRE'!G6)*0.7))/100))</f>
        <v>0.9518133144762082</v>
      </c>
      <c r="G5" s="26">
        <f aca="true" t="shared" si="0" ref="G5:G11">SUM(B5,E5)</f>
        <v>25</v>
      </c>
      <c r="H5" s="26">
        <f>IF((ROUND(C12,0)+ROUND(F12,0)+('PREMISAS PRE'!G6-(TRUNC('PREMISAS PRE'!G6*0.3)+TRUNC('PREMISAS PRE'!G6*0.7))))&gt;=COUNTA(A5:A11),G5+1,G5)</f>
        <v>25</v>
      </c>
      <c r="I5" s="29"/>
    </row>
    <row r="6" spans="1:9" ht="27.75" customHeight="1">
      <c r="A6" s="12" t="s">
        <v>33</v>
      </c>
      <c r="B6" s="26">
        <f>TRUNC(TRUNC(('PREMISAS PRE'!G6)*0.3)/COUNTA(A5:A11))</f>
        <v>3</v>
      </c>
      <c r="C6" s="27">
        <f>TRUNC(('PREMISAS PRE'!G6)*0.3)/COUNTA(A5:A11)-TRUNC(TRUNC(('PREMISAS PRE'!G6)*0.3)/COUNTA(A5:A11))</f>
        <v>0</v>
      </c>
      <c r="D6" s="27">
        <f>'PREMISAS PRE'!E15</f>
        <v>34.81159713102333</v>
      </c>
      <c r="E6" s="26">
        <f>TRUNC((D6*TRUNC(('PREMISAS PRE'!G6)*0.7))/100,0)</f>
        <v>17</v>
      </c>
      <c r="F6" s="28">
        <f>(((D6*TRUNC(('PREMISAS PRE'!G6)*0.7))/100)-TRUNC((D6*TRUNC(('PREMISAS PRE'!G6)*0.7))/100))</f>
        <v>0.4057985655116667</v>
      </c>
      <c r="G6" s="26">
        <f t="shared" si="0"/>
        <v>20</v>
      </c>
      <c r="H6" s="26">
        <f>IF((ROUND(C12,0)+ROUND(F12,0)+('PREMISAS PRE'!G6-(TRUNC('PREMISAS PRE'!G6*0.3)+TRUNC('PREMISAS PRE'!G6*0.7))))&gt;=COUNTA(A5:A11),G6+1,G6)</f>
        <v>20</v>
      </c>
      <c r="I6" s="29"/>
    </row>
    <row r="7" spans="1:9" ht="27.75" customHeight="1">
      <c r="A7" s="12" t="s">
        <v>34</v>
      </c>
      <c r="B7" s="26">
        <f>TRUNC(TRUNC(('PREMISAS PRE'!G6)*0.3)/COUNTA(A5:A11))</f>
        <v>3</v>
      </c>
      <c r="C7" s="27">
        <f>TRUNC(('PREMISAS PRE'!G6)*0.3)/COUNTA(A5:A11)-TRUNC(TRUNC(('PREMISAS PRE'!G6)*0.3)/COUNTA(A5:A11))</f>
        <v>0</v>
      </c>
      <c r="D7" s="27">
        <f>'PREMISAS PRE'!E16</f>
        <v>7.435094453985251</v>
      </c>
      <c r="E7" s="26">
        <f>TRUNC((D7*TRUNC(('PREMISAS PRE'!G6)*0.7))/100,0)</f>
        <v>3</v>
      </c>
      <c r="F7" s="28">
        <f>(((D7*TRUNC(('PREMISAS PRE'!G6)*0.7))/100)-TRUNC((D7*TRUNC(('PREMISAS PRE'!G6)*0.7))/100))</f>
        <v>0.7175472269926253</v>
      </c>
      <c r="G7" s="26">
        <f t="shared" si="0"/>
        <v>6</v>
      </c>
      <c r="H7" s="26">
        <f>IF((ROUND(C12,0)+ROUND(F12,0)+('PREMISAS PRE'!G6-(TRUNC('PREMISAS PRE'!G6*0.3)+TRUNC('PREMISAS PRE'!G6*0.7))))&gt;=COUNTA(A5:A11),G7+1,G7)</f>
        <v>6</v>
      </c>
      <c r="I7" s="29"/>
    </row>
    <row r="8" spans="1:9" ht="27.75" customHeight="1">
      <c r="A8" s="12" t="s">
        <v>35</v>
      </c>
      <c r="B8" s="26">
        <f>TRUNC(TRUNC(('PREMISAS PRE'!G6)*0.3)/COUNTA(A5:A11))</f>
        <v>3</v>
      </c>
      <c r="C8" s="27">
        <f>TRUNC(('PREMISAS PRE'!G6)*0.3)/COUNTA(A5:A11)-TRUNC(TRUNC(('PREMISAS PRE'!G6)*0.3)/COUNTA(A5:A11))</f>
        <v>0</v>
      </c>
      <c r="D8" s="27">
        <f>'PREMISAS PRE'!E17</f>
        <v>3.343772098191736</v>
      </c>
      <c r="E8" s="26">
        <f>TRUNC((D8*TRUNC(('PREMISAS PRE'!G6)*0.7))/100,0)</f>
        <v>1</v>
      </c>
      <c r="F8" s="28">
        <f>(((D8*TRUNC(('PREMISAS PRE'!G6)*0.7))/100)-TRUNC((D8*TRUNC(('PREMISAS PRE'!G6)*0.7))/100))</f>
        <v>0.6718860490958682</v>
      </c>
      <c r="G8" s="26">
        <f t="shared" si="0"/>
        <v>4</v>
      </c>
      <c r="H8" s="26">
        <f>IF((ROUND(C12,0)+ROUND(F12,0)+('PREMISAS PRE'!G6-(TRUNC('PREMISAS PRE'!G6*0.3)+TRUNC('PREMISAS PRE'!G6*0.7))))&gt;=COUNTA(A5:A11),G8+1,G8)</f>
        <v>4</v>
      </c>
      <c r="I8" s="29"/>
    </row>
    <row r="9" spans="1:9" ht="27.75" customHeight="1">
      <c r="A9" s="12" t="s">
        <v>36</v>
      </c>
      <c r="B9" s="26">
        <f>TRUNC(TRUNC(('PREMISAS PRE'!G6)*0.3)/COUNTA(A5:A11))</f>
        <v>3</v>
      </c>
      <c r="C9" s="27">
        <f>TRUNC(('PREMISAS PRE'!G6)*0.3)/COUNTA(A5:A11)-TRUNC(TRUNC(('PREMISAS PRE'!G6)*0.3)/COUNTA(A5:A11))</f>
        <v>0</v>
      </c>
      <c r="D9" s="27">
        <f>'PREMISAS PRE'!E18</f>
        <v>3.6569350439438324</v>
      </c>
      <c r="E9" s="26">
        <f>TRUNC((D9*TRUNC(('PREMISAS PRE'!G6)*0.7))/100,0)</f>
        <v>1</v>
      </c>
      <c r="F9" s="28">
        <f>(((D9*TRUNC(('PREMISAS PRE'!G6)*0.7))/100)-TRUNC((D9*TRUNC(('PREMISAS PRE'!G6)*0.7))/100))</f>
        <v>0.8284675219719162</v>
      </c>
      <c r="G9" s="26">
        <f t="shared" si="0"/>
        <v>4</v>
      </c>
      <c r="H9" s="26">
        <f>IF((ROUND(C12,0)+ROUND(F12,0)+('PREMISAS PRE'!G6-(TRUNC('PREMISAS PRE'!G6*0.3)+TRUNC('PREMISAS PRE'!G6*0.7))))&gt;=COUNTA(A5:A11),G9+1,G9)</f>
        <v>4</v>
      </c>
      <c r="I9" s="29"/>
    </row>
    <row r="10" spans="1:9" ht="27.75" customHeight="1">
      <c r="A10" s="12" t="s">
        <v>37</v>
      </c>
      <c r="B10" s="26">
        <f>TRUNC(TRUNC(('PREMISAS PRE'!G6)*0.3)/COUNTA(A5:A11))</f>
        <v>3</v>
      </c>
      <c r="C10" s="27">
        <f>TRUNC(('PREMISAS PRE'!G6)*0.3)/COUNTA(A5:A11)-TRUNC(TRUNC(('PREMISAS PRE'!G6)*0.3)/COUNTA(A5:A11))</f>
        <v>0</v>
      </c>
      <c r="D10" s="27">
        <f>'PREMISAS PRE'!E19</f>
        <v>0</v>
      </c>
      <c r="E10" s="26">
        <f>TRUNC((D10*TRUNC(('PREMISAS PRE'!G6)*0.7))/100,0)</f>
        <v>0</v>
      </c>
      <c r="F10" s="28">
        <f>(((D10*TRUNC(('PREMISAS PRE'!G6)*0.7))/100)-TRUNC((D10*TRUNC(('PREMISAS PRE'!G6)*0.7))/100))</f>
        <v>0</v>
      </c>
      <c r="G10" s="26">
        <f t="shared" si="0"/>
        <v>3</v>
      </c>
      <c r="H10" s="26">
        <f>IF((ROUND(C12,0)+ROUND(F12,0)+('PREMISAS PRE'!G6-(TRUNC('PREMISAS PRE'!G6*0.3)+TRUNC('PREMISAS PRE'!G6*0.7))))&gt;=COUNTA(A5:A11),G10+1,G10)</f>
        <v>3</v>
      </c>
      <c r="I10" s="29"/>
    </row>
    <row r="11" spans="1:9" ht="27.75" customHeight="1">
      <c r="A11" s="12" t="s">
        <v>38</v>
      </c>
      <c r="B11" s="26">
        <f>TRUNC(TRUNC(('PREMISAS PRE'!G6)*0.3)/COUNTA(A5:A11))</f>
        <v>3</v>
      </c>
      <c r="C11" s="27">
        <f>TRUNC(('PREMISAS PRE'!G6)*0.3)/COUNTA(A5:A11)-TRUNC(TRUNC(('PREMISAS PRE'!G6)*0.3)/COUNTA(A5:A11))</f>
        <v>0</v>
      </c>
      <c r="D11" s="27">
        <f>'PREMISAS PRE'!E20</f>
        <v>4.848974643903424</v>
      </c>
      <c r="E11" s="26">
        <f>TRUNC((D11*TRUNC(('PREMISAS PRE'!G6)*0.7))/100,0)</f>
        <v>2</v>
      </c>
      <c r="F11" s="28">
        <f>(((D11*TRUNC(('PREMISAS PRE'!G6)*0.7))/100)-TRUNC((D11*TRUNC(('PREMISAS PRE'!G6)*0.7))/100))</f>
        <v>0.424487321951712</v>
      </c>
      <c r="G11" s="26">
        <f t="shared" si="0"/>
        <v>5</v>
      </c>
      <c r="H11" s="26">
        <f>IF((ROUND(C12,0)+ROUND(F12,0)+('PREMISAS PRE'!G6-(TRUNC('PREMISAS PRE'!G6*0.3)+TRUNC('PREMISAS PRE'!G6*0.7))))&gt;=COUNTA(A5:A11),G11+1,G11)</f>
        <v>5</v>
      </c>
      <c r="I11" s="29"/>
    </row>
    <row r="12" spans="1:9" ht="23.25" customHeight="1">
      <c r="A12" s="30" t="s">
        <v>9</v>
      </c>
      <c r="B12" s="31">
        <f aca="true" t="shared" si="1" ref="B12:H12">SUM(B5:B11)</f>
        <v>21</v>
      </c>
      <c r="C12" s="32">
        <f t="shared" si="1"/>
        <v>0</v>
      </c>
      <c r="D12" s="32">
        <f t="shared" si="1"/>
        <v>99.99999999999997</v>
      </c>
      <c r="E12" s="31">
        <f t="shared" si="1"/>
        <v>46</v>
      </c>
      <c r="F12" s="33">
        <f t="shared" si="1"/>
        <v>3.999999999999997</v>
      </c>
      <c r="G12" s="31">
        <f t="shared" si="1"/>
        <v>67</v>
      </c>
      <c r="H12" s="31">
        <f t="shared" si="1"/>
        <v>67</v>
      </c>
      <c r="I12" s="29"/>
    </row>
  </sheetData>
  <sheetProtection/>
  <mergeCells count="5">
    <mergeCell ref="A2:H2"/>
    <mergeCell ref="A3:A4"/>
    <mergeCell ref="B3:F3"/>
    <mergeCell ref="G3:G4"/>
    <mergeCell ref="H3:H4"/>
  </mergeCells>
  <printOptions horizontalCentered="1"/>
  <pageMargins left="0.39375" right="0.39375" top="0.7875" bottom="0.39375" header="0.5118055555555555" footer="0.5118055555555555"/>
  <pageSetup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110" zoomScaleNormal="90" zoomScaleSheetLayoutView="110" zoomScalePageLayoutView="0" workbookViewId="0" topLeftCell="A1">
      <selection activeCell="K33" sqref="K33"/>
    </sheetView>
  </sheetViews>
  <sheetFormatPr defaultColWidth="11.57421875" defaultRowHeight="12.75"/>
  <sheetData>
    <row r="1" spans="1:3" ht="12.75">
      <c r="A1" s="64" t="s">
        <v>39</v>
      </c>
      <c r="B1" s="64"/>
      <c r="C1" s="64"/>
    </row>
    <row r="2" spans="1:3" ht="12.75" customHeight="1">
      <c r="A2" s="65" t="s">
        <v>40</v>
      </c>
      <c r="B2" s="65"/>
      <c r="C2" s="65"/>
    </row>
    <row r="3" spans="1:3" ht="12.75">
      <c r="A3" s="34" t="s">
        <v>41</v>
      </c>
      <c r="B3" s="34" t="s">
        <v>42</v>
      </c>
      <c r="C3" s="34" t="s">
        <v>43</v>
      </c>
    </row>
    <row r="4" spans="1:3" ht="12.75">
      <c r="A4" s="35">
        <v>11</v>
      </c>
      <c r="B4" s="35">
        <v>12</v>
      </c>
      <c r="C4" s="35">
        <v>13</v>
      </c>
    </row>
    <row r="5" spans="1:3" ht="12.75">
      <c r="A5" s="36" t="s">
        <v>21</v>
      </c>
      <c r="B5" s="37" t="s">
        <v>15</v>
      </c>
      <c r="C5" s="38" t="s">
        <v>16</v>
      </c>
    </row>
    <row r="6" spans="1:3" ht="12.75">
      <c r="A6" s="39" t="s">
        <v>44</v>
      </c>
      <c r="B6" s="36" t="s">
        <v>21</v>
      </c>
      <c r="C6" s="37" t="s">
        <v>15</v>
      </c>
    </row>
    <row r="7" spans="1:3" ht="12.75">
      <c r="A7" s="37" t="s">
        <v>15</v>
      </c>
      <c r="B7" s="39" t="s">
        <v>44</v>
      </c>
      <c r="C7" s="40" t="s">
        <v>19</v>
      </c>
    </row>
    <row r="8" spans="1:3" ht="12.75">
      <c r="A8" s="38" t="s">
        <v>16</v>
      </c>
      <c r="B8" s="37" t="s">
        <v>15</v>
      </c>
      <c r="C8" s="39" t="s">
        <v>44</v>
      </c>
    </row>
    <row r="9" spans="1:3" ht="12.75">
      <c r="A9" s="41" t="s">
        <v>17</v>
      </c>
      <c r="B9" s="38" t="s">
        <v>16</v>
      </c>
      <c r="C9" s="37" t="s">
        <v>15</v>
      </c>
    </row>
    <row r="10" spans="1:3" ht="12.75">
      <c r="A10" s="37" t="s">
        <v>15</v>
      </c>
      <c r="B10" s="41" t="s">
        <v>17</v>
      </c>
      <c r="C10" s="38" t="s">
        <v>16</v>
      </c>
    </row>
    <row r="11" spans="1:3" ht="12.75">
      <c r="A11" s="42" t="s">
        <v>18</v>
      </c>
      <c r="B11" s="37" t="s">
        <v>15</v>
      </c>
      <c r="C11" s="41" t="s">
        <v>17</v>
      </c>
    </row>
    <row r="12" spans="1:3" ht="12.75">
      <c r="A12" s="38" t="s">
        <v>16</v>
      </c>
      <c r="B12" s="42" t="s">
        <v>18</v>
      </c>
      <c r="C12" s="37" t="s">
        <v>15</v>
      </c>
    </row>
    <row r="13" spans="1:3" ht="12.75">
      <c r="A13" s="37" t="s">
        <v>15</v>
      </c>
      <c r="B13" s="38" t="s">
        <v>16</v>
      </c>
      <c r="C13" s="42" t="s">
        <v>18</v>
      </c>
    </row>
    <row r="14" spans="1:3" ht="12.75">
      <c r="A14" s="40" t="s">
        <v>19</v>
      </c>
      <c r="B14" s="37" t="s">
        <v>15</v>
      </c>
      <c r="C14" s="38" t="s">
        <v>16</v>
      </c>
    </row>
    <row r="15" spans="1:3" ht="12.75">
      <c r="A15" s="36" t="s">
        <v>21</v>
      </c>
      <c r="B15" s="40" t="s">
        <v>19</v>
      </c>
      <c r="C15" s="37" t="s">
        <v>15</v>
      </c>
    </row>
    <row r="16" spans="1:3" ht="12.75">
      <c r="A16" s="37" t="s">
        <v>15</v>
      </c>
      <c r="B16" s="36" t="s">
        <v>21</v>
      </c>
      <c r="C16" s="40" t="s">
        <v>19</v>
      </c>
    </row>
    <row r="17" spans="1:3" ht="12.75">
      <c r="A17" s="38" t="s">
        <v>16</v>
      </c>
      <c r="B17" s="37" t="s">
        <v>15</v>
      </c>
      <c r="C17" s="36" t="s">
        <v>21</v>
      </c>
    </row>
    <row r="18" spans="1:3" ht="12.75">
      <c r="A18" s="37" t="s">
        <v>15</v>
      </c>
      <c r="B18" s="38" t="s">
        <v>16</v>
      </c>
      <c r="C18" s="37" t="s">
        <v>15</v>
      </c>
    </row>
    <row r="19" spans="1:3" ht="12.75">
      <c r="A19" s="43" t="s">
        <v>20</v>
      </c>
      <c r="B19" s="39" t="s">
        <v>44</v>
      </c>
      <c r="C19" s="42" t="s">
        <v>18</v>
      </c>
    </row>
    <row r="20" spans="1:3" ht="12.75">
      <c r="A20" s="38" t="s">
        <v>16</v>
      </c>
      <c r="B20" s="43" t="s">
        <v>20</v>
      </c>
      <c r="C20" s="39" t="s">
        <v>44</v>
      </c>
    </row>
    <row r="21" spans="1:3" ht="12.75">
      <c r="A21" s="41" t="s">
        <v>17</v>
      </c>
      <c r="B21" s="38" t="s">
        <v>16</v>
      </c>
      <c r="C21" s="43" t="s">
        <v>20</v>
      </c>
    </row>
    <row r="22" spans="1:3" ht="12.75">
      <c r="A22" s="37" t="s">
        <v>15</v>
      </c>
      <c r="B22" s="41" t="s">
        <v>17</v>
      </c>
      <c r="C22" s="38" t="s">
        <v>16</v>
      </c>
    </row>
    <row r="23" spans="1:3" ht="12.75">
      <c r="A23" s="38" t="s">
        <v>16</v>
      </c>
      <c r="B23" s="37" t="s">
        <v>15</v>
      </c>
      <c r="C23" s="41" t="s">
        <v>17</v>
      </c>
    </row>
    <row r="24" spans="1:3" ht="12.75">
      <c r="A24" s="37" t="s">
        <v>15</v>
      </c>
      <c r="B24" s="38" t="s">
        <v>16</v>
      </c>
      <c r="C24" s="37" t="s">
        <v>15</v>
      </c>
    </row>
    <row r="25" spans="1:3" ht="12.75">
      <c r="A25" s="38" t="s">
        <v>16</v>
      </c>
      <c r="B25" s="37" t="s">
        <v>15</v>
      </c>
      <c r="C25" s="38" t="s">
        <v>16</v>
      </c>
    </row>
    <row r="26" spans="1:3" ht="12.75">
      <c r="A26" s="37" t="s">
        <v>15</v>
      </c>
      <c r="B26" s="38" t="s">
        <v>16</v>
      </c>
      <c r="C26" s="37" t="s">
        <v>15</v>
      </c>
    </row>
    <row r="27" spans="1:3" ht="12.75">
      <c r="A27" s="38" t="s">
        <v>16</v>
      </c>
      <c r="B27" s="37" t="s">
        <v>15</v>
      </c>
      <c r="C27" s="38" t="s">
        <v>16</v>
      </c>
    </row>
    <row r="28" spans="1:3" ht="12.75">
      <c r="A28" s="37" t="s">
        <v>15</v>
      </c>
      <c r="B28" s="38" t="s">
        <v>16</v>
      </c>
      <c r="C28" s="37" t="s">
        <v>15</v>
      </c>
    </row>
  </sheetData>
  <sheetProtection/>
  <mergeCells count="2">
    <mergeCell ref="A1:C1"/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view="pageBreakPreview" zoomScale="110" zoomScaleNormal="90" zoomScaleSheetLayoutView="110" zoomScalePageLayoutView="0" workbookViewId="0" topLeftCell="A1">
      <selection activeCell="M26" sqref="M26"/>
    </sheetView>
  </sheetViews>
  <sheetFormatPr defaultColWidth="9.140625" defaultRowHeight="15" customHeight="1"/>
  <cols>
    <col min="1" max="1" width="2.7109375" style="1" customWidth="1"/>
    <col min="2" max="2" width="9.28125" style="2" customWidth="1"/>
    <col min="3" max="3" width="14.421875" style="2" customWidth="1"/>
    <col min="4" max="4" width="5.421875" style="2" customWidth="1"/>
    <col min="5" max="5" width="15.421875" style="2" customWidth="1"/>
    <col min="6" max="7" width="14.140625" style="2" customWidth="1"/>
    <col min="8" max="16384" width="9.140625" style="2" customWidth="1"/>
  </cols>
  <sheetData>
    <row r="1" ht="6" customHeight="1"/>
    <row r="2" spans="2:7" ht="15" customHeight="1">
      <c r="B2" s="3" t="s">
        <v>0</v>
      </c>
      <c r="C2" s="4" t="s">
        <v>1</v>
      </c>
      <c r="E2" s="51"/>
      <c r="F2" s="51"/>
      <c r="G2" s="51"/>
    </row>
    <row r="3" ht="6" customHeight="1"/>
    <row r="4" spans="2:7" ht="14.25" customHeight="1">
      <c r="B4" s="52" t="s">
        <v>2</v>
      </c>
      <c r="C4" s="52"/>
      <c r="D4" s="53" t="s">
        <v>45</v>
      </c>
      <c r="E4" s="53"/>
      <c r="F4" s="53"/>
      <c r="G4" s="53"/>
    </row>
    <row r="5" spans="2:7" ht="50.25" customHeight="1">
      <c r="B5" s="52"/>
      <c r="C5" s="52"/>
      <c r="D5" s="5" t="s">
        <v>4</v>
      </c>
      <c r="E5" s="5" t="s">
        <v>5</v>
      </c>
      <c r="F5" s="5" t="s">
        <v>6</v>
      </c>
      <c r="G5" s="5" t="s">
        <v>7</v>
      </c>
    </row>
    <row r="6" spans="2:7" ht="15" customHeight="1">
      <c r="B6" s="54" t="s">
        <v>46</v>
      </c>
      <c r="C6" s="54"/>
      <c r="D6" s="6">
        <v>7</v>
      </c>
      <c r="E6" s="6">
        <v>18</v>
      </c>
      <c r="F6" s="6">
        <f>E6*2</f>
        <v>36</v>
      </c>
      <c r="G6" s="6">
        <f>D6*F6</f>
        <v>252</v>
      </c>
    </row>
    <row r="7" spans="2:7" ht="6" customHeight="1">
      <c r="B7" s="55"/>
      <c r="C7" s="55"/>
      <c r="D7" s="7"/>
      <c r="E7" s="8"/>
      <c r="F7" s="7"/>
      <c r="G7" s="7"/>
    </row>
    <row r="8" spans="2:7" ht="6" customHeight="1">
      <c r="B8" s="55"/>
      <c r="C8" s="55"/>
      <c r="D8" s="7"/>
      <c r="E8" s="7"/>
      <c r="F8" s="7"/>
      <c r="G8" s="7"/>
    </row>
    <row r="9" spans="2:7" ht="15" customHeight="1">
      <c r="B9" s="52" t="s">
        <v>9</v>
      </c>
      <c r="C9" s="52"/>
      <c r="D9" s="9"/>
      <c r="E9" s="6">
        <f>SUM(E6:E8)</f>
        <v>18</v>
      </c>
      <c r="F9" s="6">
        <f>SUM(F6:F8)</f>
        <v>36</v>
      </c>
      <c r="G9" s="6">
        <f>SUM(G6:G8)</f>
        <v>252</v>
      </c>
    </row>
    <row r="10" ht="6" customHeight="1"/>
    <row r="11" spans="2:4" ht="15" customHeight="1">
      <c r="B11" s="56" t="s">
        <v>10</v>
      </c>
      <c r="C11" s="56"/>
      <c r="D11" s="4">
        <v>2</v>
      </c>
    </row>
    <row r="12" ht="6" customHeight="1"/>
    <row r="13" spans="2:6" ht="50.25" customHeight="1">
      <c r="B13" s="10" t="s">
        <v>11</v>
      </c>
      <c r="C13" s="52" t="s">
        <v>12</v>
      </c>
      <c r="D13" s="52"/>
      <c r="E13" s="5" t="s">
        <v>13</v>
      </c>
      <c r="F13" s="5" t="s">
        <v>14</v>
      </c>
    </row>
    <row r="14" spans="2:10" ht="15" customHeight="1">
      <c r="B14" s="12" t="s">
        <v>15</v>
      </c>
      <c r="C14" s="57">
        <v>45.44</v>
      </c>
      <c r="D14" s="57"/>
      <c r="E14" s="13">
        <f>IF(C14&gt;=D11,(C14*100)/SUMIF(C14:D20,CONCATENATE("&gt;=",D11)),0)</f>
        <v>45.903626628952416</v>
      </c>
      <c r="F14" s="4">
        <f>'CONTEOS 30-70 CAM'!H5</f>
        <v>91</v>
      </c>
      <c r="H14" s="14" t="s">
        <v>15</v>
      </c>
      <c r="I14" s="15">
        <v>1249144</v>
      </c>
      <c r="J14" s="16">
        <f>I14/I21*100</f>
        <v>45.436421259465895</v>
      </c>
    </row>
    <row r="15" spans="2:10" ht="15" customHeight="1">
      <c r="B15" s="12" t="s">
        <v>16</v>
      </c>
      <c r="C15" s="57">
        <v>34.46</v>
      </c>
      <c r="D15" s="57"/>
      <c r="E15" s="13">
        <f>IF(C15&gt;=D11,(C15*100)/SUMIF(C14:D20,CONCATENATE("&gt;=",D11)),0)</f>
        <v>34.81159713102333</v>
      </c>
      <c r="F15" s="4">
        <f>'CONTEOS 30-70 CAM'!H6</f>
        <v>72</v>
      </c>
      <c r="H15" s="14" t="s">
        <v>16</v>
      </c>
      <c r="I15" s="15">
        <v>947492</v>
      </c>
      <c r="J15" s="16">
        <f>I15/I21*100</f>
        <v>34.46411754927683</v>
      </c>
    </row>
    <row r="16" spans="2:10" ht="15" customHeight="1">
      <c r="B16" s="12" t="s">
        <v>17</v>
      </c>
      <c r="C16" s="57">
        <v>7.36</v>
      </c>
      <c r="D16" s="57"/>
      <c r="E16" s="13">
        <f>IF(C16&gt;=D11,(C16*100)/SUMIF(C14:D20,CONCATENATE("&gt;=",D11)),0)</f>
        <v>7.435094453985251</v>
      </c>
      <c r="F16" s="4">
        <f>'CONTEOS 30-70 CAM'!H7</f>
        <v>24</v>
      </c>
      <c r="H16" s="14" t="s">
        <v>17</v>
      </c>
      <c r="I16" s="15">
        <v>202367</v>
      </c>
      <c r="J16" s="16">
        <f>I16/I21*100</f>
        <v>7.360906557622126</v>
      </c>
    </row>
    <row r="17" spans="2:10" ht="15" customHeight="1">
      <c r="B17" s="12" t="s">
        <v>18</v>
      </c>
      <c r="C17" s="57">
        <v>3.31</v>
      </c>
      <c r="D17" s="57"/>
      <c r="E17" s="13">
        <f>IF(C17&gt;=D11,(C17*100)/SUMIF(C14:D20,CONCATENATE("&gt;=",D11)),0)</f>
        <v>3.343772098191736</v>
      </c>
      <c r="F17" s="4">
        <f>'CONTEOS 30-70 CAM'!H8</f>
        <v>16</v>
      </c>
      <c r="H17" s="14" t="s">
        <v>18</v>
      </c>
      <c r="I17" s="15">
        <v>90919</v>
      </c>
      <c r="J17" s="16">
        <f>I17/I21*100</f>
        <v>3.307091884113744</v>
      </c>
    </row>
    <row r="18" spans="2:10" ht="15" customHeight="1">
      <c r="B18" s="12" t="s">
        <v>19</v>
      </c>
      <c r="C18" s="58">
        <v>3.62</v>
      </c>
      <c r="D18" s="58"/>
      <c r="E18" s="13">
        <f>IF(C18&gt;=D11,(C18*100)/SUMIF(C14:D20,CONCATENATE("&gt;=",D11)),0)</f>
        <v>3.6569350439438324</v>
      </c>
      <c r="F18" s="4">
        <f>'CONTEOS 30-70 CAM'!H9</f>
        <v>17</v>
      </c>
      <c r="H18" s="15" t="s">
        <v>19</v>
      </c>
      <c r="I18" s="15">
        <v>99626</v>
      </c>
      <c r="J18" s="16">
        <f>I18/I21*100</f>
        <v>3.6238007022373315</v>
      </c>
    </row>
    <row r="19" spans="2:10" ht="15" customHeight="1">
      <c r="B19" s="12" t="s">
        <v>20</v>
      </c>
      <c r="C19" s="57">
        <v>1.01</v>
      </c>
      <c r="D19" s="57"/>
      <c r="E19" s="13">
        <f>IF(C19&gt;=D11,(C19*100)/SUMIF(C14:D20,CONCATENATE("&gt;=",D11)),0)</f>
        <v>0</v>
      </c>
      <c r="F19" s="4">
        <f>'CONTEOS 30-70 CAM'!H10</f>
        <v>11</v>
      </c>
      <c r="H19" s="14" t="s">
        <v>20</v>
      </c>
      <c r="I19" s="15">
        <v>27728</v>
      </c>
      <c r="J19" s="16">
        <f>I19/I21*100</f>
        <v>1.008579546219227</v>
      </c>
    </row>
    <row r="20" spans="2:10" ht="15" customHeight="1">
      <c r="B20" s="12" t="s">
        <v>21</v>
      </c>
      <c r="C20" s="57">
        <v>4.8</v>
      </c>
      <c r="D20" s="57"/>
      <c r="E20" s="13">
        <f>IF(C20&gt;=D11,(C20*100)/SUMIF(C14:D20,CONCATENATE("&gt;=",D11)),0)</f>
        <v>4.848974643903424</v>
      </c>
      <c r="F20" s="4">
        <f>'CONTEOS 30-70 CAM'!H11</f>
        <v>19</v>
      </c>
      <c r="H20" s="14" t="s">
        <v>21</v>
      </c>
      <c r="I20" s="15">
        <v>131937</v>
      </c>
      <c r="J20" s="16">
        <f>I20/I21*100</f>
        <v>4.79908250106485</v>
      </c>
    </row>
    <row r="21" spans="2:10" ht="15" customHeight="1">
      <c r="B21" s="3" t="s">
        <v>9</v>
      </c>
      <c r="C21" s="59">
        <f>SUM(C14:D20)</f>
        <v>100.00000000000001</v>
      </c>
      <c r="D21" s="59"/>
      <c r="E21" s="13">
        <f>SUM(E14:E20)</f>
        <v>99.99999999999997</v>
      </c>
      <c r="F21" s="4">
        <f>SUM(F14:F20)</f>
        <v>250</v>
      </c>
      <c r="H21" s="17" t="s">
        <v>9</v>
      </c>
      <c r="I21" s="17">
        <f>SUM(I14:I20)</f>
        <v>2749213</v>
      </c>
      <c r="J21" s="18">
        <f>SUM(J14:J20)</f>
        <v>100</v>
      </c>
    </row>
    <row r="22" spans="7:10" ht="15.75" customHeight="1">
      <c r="G22" s="19"/>
      <c r="H22" s="20" t="s">
        <v>22</v>
      </c>
      <c r="I22" s="20">
        <v>41491</v>
      </c>
      <c r="J22" s="21"/>
    </row>
    <row r="23" spans="2:10" ht="15.75" customHeight="1">
      <c r="B23" s="60" t="s">
        <v>23</v>
      </c>
      <c r="C23" s="60"/>
      <c r="D23" s="60"/>
      <c r="E23" s="60"/>
      <c r="F23" s="22">
        <f>G9-F21</f>
        <v>2</v>
      </c>
      <c r="G23" s="19"/>
      <c r="H23" s="20" t="s">
        <v>24</v>
      </c>
      <c r="I23" s="20">
        <v>0</v>
      </c>
      <c r="J23" s="21"/>
    </row>
    <row r="24" spans="7:9" ht="15" customHeight="1">
      <c r="G24" s="19"/>
      <c r="H24" s="20" t="s">
        <v>25</v>
      </c>
      <c r="I24" s="20">
        <v>0</v>
      </c>
    </row>
    <row r="25" spans="8:9" ht="15" customHeight="1">
      <c r="H25" s="20"/>
      <c r="I25" s="20">
        <f>I14+I15+I16+I17+I18+I19+I20+I22+I23+I24</f>
        <v>2790704</v>
      </c>
    </row>
  </sheetData>
  <sheetProtection/>
  <mergeCells count="18">
    <mergeCell ref="C17:D17"/>
    <mergeCell ref="C18:D18"/>
    <mergeCell ref="C19:D19"/>
    <mergeCell ref="C20:D20"/>
    <mergeCell ref="C21:D21"/>
    <mergeCell ref="B23:E23"/>
    <mergeCell ref="B9:C9"/>
    <mergeCell ref="B11:C11"/>
    <mergeCell ref="C13:D13"/>
    <mergeCell ref="C14:D14"/>
    <mergeCell ref="C15:D15"/>
    <mergeCell ref="C16:D16"/>
    <mergeCell ref="E2:G2"/>
    <mergeCell ref="B4:C5"/>
    <mergeCell ref="D4:G4"/>
    <mergeCell ref="B6:C6"/>
    <mergeCell ref="B7:C7"/>
    <mergeCell ref="B8:C8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view="pageBreakPreview" zoomScaleNormal="85" zoomScaleSheetLayoutView="100" zoomScalePageLayoutView="0" workbookViewId="0" topLeftCell="A1">
      <selection activeCell="A3" sqref="A3:A4"/>
    </sheetView>
  </sheetViews>
  <sheetFormatPr defaultColWidth="9.57421875" defaultRowHeight="12.75" customHeight="1"/>
  <cols>
    <col min="1" max="1" width="19.421875" style="23" customWidth="1"/>
    <col min="2" max="4" width="16.8515625" style="23" customWidth="1"/>
    <col min="5" max="5" width="26.00390625" style="23" customWidth="1"/>
    <col min="6" max="6" width="22.57421875" style="23" customWidth="1"/>
    <col min="7" max="7" width="13.421875" style="23" customWidth="1"/>
    <col min="8" max="8" width="13.8515625" style="23" customWidth="1"/>
    <col min="9" max="16384" width="9.57421875" style="23" customWidth="1"/>
  </cols>
  <sheetData>
    <row r="2" spans="1:8" ht="42.75" customHeight="1">
      <c r="A2" s="61" t="str">
        <f>CONCATENATE("
CALCULO DE DISTRIBUCIÓN DE LOS MENSAJES DE CAMPAÑA PARA EL PROCESO ELECTORAL ",'PREMISAS CAM'!C2)</f>
        <v>
CALCULO DE DISTRIBUCIÓN DE LOS MENSAJES DE CAMPAÑA PARA EL PROCESO ELECTORAL JALISCO</v>
      </c>
      <c r="B2" s="61"/>
      <c r="C2" s="61"/>
      <c r="D2" s="61"/>
      <c r="E2" s="61"/>
      <c r="F2" s="61"/>
      <c r="G2" s="61"/>
      <c r="H2" s="61"/>
    </row>
    <row r="3" spans="1:8" ht="49.5" customHeight="1">
      <c r="A3" s="62" t="s">
        <v>26</v>
      </c>
      <c r="B3" s="63" t="str">
        <f>CONCATENATE("DURACIÓN: ",'PREMISAS CAM'!D6," DÍAS
TOTAL DE PROMOCIONALES DE 30 SEGUNDOS EN CADA ESTACIÓN DE RADIO O CANAL DE TELEVISIÓN:  ",('PREMISAS CAM'!G6)," Promocionales")</f>
        <v>DURACIÓN: 7 DÍAS
TOTAL DE PROMOCIONALES DE 30 SEGUNDOS EN CADA ESTACIÓN DE RADIO O CANAL DE TELEVISIÓN:  252 Promocionales</v>
      </c>
      <c r="C3" s="63"/>
      <c r="D3" s="63"/>
      <c r="E3" s="63"/>
      <c r="F3" s="63"/>
      <c r="G3" s="62" t="s">
        <v>27</v>
      </c>
      <c r="H3" s="62" t="s">
        <v>28</v>
      </c>
    </row>
    <row r="4" spans="1:8" ht="108.75" customHeight="1">
      <c r="A4" s="62"/>
      <c r="B4" s="24" t="str">
        <f>CONCATENATE(('PREMISAS CAM'!G6)*0.3," promocionales (30%)
 Se distribuyen de manera igualitaria entre el número de partidos contendientes
(A)")</f>
        <v>75.6 promocionales (30%)
 Se distribuyen de manera igualitaria entre el número de partidos contendientes
(A)</v>
      </c>
      <c r="C4" s="24" t="s">
        <v>29</v>
      </c>
      <c r="D4" s="24" t="s">
        <v>30</v>
      </c>
      <c r="E4" s="24" t="str">
        <f>CONCATENATE(('PREMISAS CAM'!G6)*0.7," promocionales 
(70% Distribución Proporcional)
% Fuerza Electoral de los partidos con Representación en el Congreso 
(C) ")</f>
        <v>176.4 promocionales 
(70% Distribución Proporcional)
% Fuerza Electoral de los partidos con Representación en el Congreso 
(C) </v>
      </c>
      <c r="F4" s="24" t="s">
        <v>31</v>
      </c>
      <c r="G4" s="62"/>
      <c r="H4" s="62"/>
    </row>
    <row r="5" spans="1:9" ht="27.75" customHeight="1">
      <c r="A5" s="12" t="s">
        <v>32</v>
      </c>
      <c r="B5" s="26">
        <f>TRUNC(TRUNC(('PREMISAS CAM'!G6)*0.3)/COUNTA(A5:A11))</f>
        <v>10</v>
      </c>
      <c r="C5" s="27">
        <f>TRUNC(('PREMISAS CAM'!G6)*0.3)/COUNTA(A5:A11)-TRUNC(TRUNC(('PREMISAS CAM'!G6)*0.3)/COUNTA(A5:A11))</f>
        <v>0.7142857142857135</v>
      </c>
      <c r="D5" s="27">
        <f>'PREMISAS CAM'!E14</f>
        <v>45.903626628952416</v>
      </c>
      <c r="E5" s="26">
        <f>TRUNC((D5*TRUNC(('PREMISAS CAM'!G6)*0.7))/100,0)</f>
        <v>80</v>
      </c>
      <c r="F5" s="28">
        <f>(((D5*TRUNC(('PREMISAS CAM'!G6)*0.7))/100)-TRUNC((D5*TRUNC(('PREMISAS CAM'!G6)*0.7))/100))</f>
        <v>0.79038286695625</v>
      </c>
      <c r="G5" s="26">
        <f aca="true" t="shared" si="0" ref="G5:G11">SUM(B5,E5)</f>
        <v>90</v>
      </c>
      <c r="H5" s="26">
        <f>IF((ROUND(C12,0)+ROUND(F12,0)+('PREMISAS CAM'!G6-(TRUNC('PREMISAS CAM'!G6*0.3)+TRUNC('PREMISAS CAM'!G6*0.7))))&gt;=COUNTA(A5:A11),G5+1,G5)</f>
        <v>91</v>
      </c>
      <c r="I5" s="29"/>
    </row>
    <row r="6" spans="1:9" ht="27.75" customHeight="1">
      <c r="A6" s="12" t="s">
        <v>33</v>
      </c>
      <c r="B6" s="26">
        <f>TRUNC(TRUNC(('PREMISAS CAM'!G6)*0.3)/COUNTA(A5:A11))</f>
        <v>10</v>
      </c>
      <c r="C6" s="27">
        <f>TRUNC(('PREMISAS CAM'!G6)*0.3)/COUNTA(A5:A11)-TRUNC(TRUNC(('PREMISAS CAM'!G6)*0.3)/COUNTA(A5:A11))</f>
        <v>0.7142857142857135</v>
      </c>
      <c r="D6" s="27">
        <f>'PREMISAS CAM'!E15</f>
        <v>34.81159713102333</v>
      </c>
      <c r="E6" s="26">
        <f>TRUNC((D6*TRUNC(('PREMISAS CAM'!G6)*0.7))/100,0)</f>
        <v>61</v>
      </c>
      <c r="F6" s="28">
        <f>(((D6*TRUNC(('PREMISAS CAM'!G6)*0.7))/100)-TRUNC((D6*TRUNC(('PREMISAS CAM'!G6)*0.7))/100))</f>
        <v>0.2684109506010657</v>
      </c>
      <c r="G6" s="26">
        <f t="shared" si="0"/>
        <v>71</v>
      </c>
      <c r="H6" s="26">
        <f>IF((ROUND(C12,0)+ROUND(F12,0)+('PREMISAS CAM'!G6-(TRUNC('PREMISAS CAM'!G6*0.3)+TRUNC('PREMISAS CAM'!G6*0.7))))&gt;=COUNTA(A5:A11),G6+1,G6)</f>
        <v>72</v>
      </c>
      <c r="I6" s="29"/>
    </row>
    <row r="7" spans="1:9" ht="27.75" customHeight="1">
      <c r="A7" s="12" t="s">
        <v>34</v>
      </c>
      <c r="B7" s="26">
        <f>TRUNC(TRUNC(('PREMISAS CAM'!G6)*0.3)/COUNTA(A5:A11))</f>
        <v>10</v>
      </c>
      <c r="C7" s="27">
        <f>TRUNC(('PREMISAS CAM'!G6)*0.3)/COUNTA(A5:A11)-TRUNC(TRUNC(('PREMISAS CAM'!G6)*0.3)/COUNTA(A5:A11))</f>
        <v>0.7142857142857135</v>
      </c>
      <c r="D7" s="27">
        <f>'PREMISAS CAM'!E16</f>
        <v>7.435094453985251</v>
      </c>
      <c r="E7" s="26">
        <f>TRUNC((D7*TRUNC(('PREMISAS CAM'!G6)*0.7))/100,0)</f>
        <v>13</v>
      </c>
      <c r="F7" s="28">
        <f>(((D7*TRUNC(('PREMISAS CAM'!G6)*0.7))/100)-TRUNC((D7*TRUNC(('PREMISAS CAM'!G6)*0.7))/100))</f>
        <v>0.0857662390140419</v>
      </c>
      <c r="G7" s="26">
        <f t="shared" si="0"/>
        <v>23</v>
      </c>
      <c r="H7" s="26">
        <f>IF((ROUND(C12,0)+ROUND(F12,0)+('PREMISAS CAM'!G6-(TRUNC('PREMISAS CAM'!G6*0.3)+TRUNC('PREMISAS CAM'!G6*0.7))))&gt;=COUNTA(A5:A11),G7+1,G7)</f>
        <v>24</v>
      </c>
      <c r="I7" s="29"/>
    </row>
    <row r="8" spans="1:9" ht="27.75" customHeight="1">
      <c r="A8" s="12" t="s">
        <v>35</v>
      </c>
      <c r="B8" s="26">
        <f>TRUNC(TRUNC(('PREMISAS CAM'!G6)*0.3)/COUNTA(A5:A11))</f>
        <v>10</v>
      </c>
      <c r="C8" s="27">
        <f>TRUNC(('PREMISAS CAM'!G6)*0.3)/COUNTA(A5:A11)-TRUNC(TRUNC(('PREMISAS CAM'!G6)*0.3)/COUNTA(A5:A11))</f>
        <v>0.7142857142857135</v>
      </c>
      <c r="D8" s="27">
        <f>'PREMISAS CAM'!E17</f>
        <v>3.343772098191736</v>
      </c>
      <c r="E8" s="26">
        <f>TRUNC((D8*TRUNC(('PREMISAS CAM'!G6)*0.7))/100,0)</f>
        <v>5</v>
      </c>
      <c r="F8" s="28">
        <f>(((D8*TRUNC(('PREMISAS CAM'!G6)*0.7))/100)-TRUNC((D8*TRUNC(('PREMISAS CAM'!G6)*0.7))/100))</f>
        <v>0.8850388928174553</v>
      </c>
      <c r="G8" s="26">
        <f t="shared" si="0"/>
        <v>15</v>
      </c>
      <c r="H8" s="26">
        <f>IF((ROUND(C12,0)+ROUND(F12,0)+('PREMISAS CAM'!G6-(TRUNC('PREMISAS CAM'!G6*0.3)+TRUNC('PREMISAS CAM'!G6*0.7))))&gt;=COUNTA(A5:A11),G8+1,G8)</f>
        <v>16</v>
      </c>
      <c r="I8" s="29"/>
    </row>
    <row r="9" spans="1:9" ht="27.75" customHeight="1">
      <c r="A9" s="12" t="s">
        <v>36</v>
      </c>
      <c r="B9" s="26">
        <f>TRUNC(TRUNC(('PREMISAS CAM'!G6)*0.3)/COUNTA(A5:A11))</f>
        <v>10</v>
      </c>
      <c r="C9" s="27">
        <f>TRUNC(('PREMISAS CAM'!G6)*0.3)/COUNTA(A5:A11)-TRUNC(TRUNC(('PREMISAS CAM'!G6)*0.3)/COUNTA(A5:A11))</f>
        <v>0.7142857142857135</v>
      </c>
      <c r="D9" s="27">
        <f>'PREMISAS CAM'!E18</f>
        <v>3.6569350439438324</v>
      </c>
      <c r="E9" s="26">
        <f>TRUNC((D9*TRUNC(('PREMISAS CAM'!G6)*0.7))/100,0)</f>
        <v>6</v>
      </c>
      <c r="F9" s="28">
        <f>(((D9*TRUNC(('PREMISAS CAM'!G6)*0.7))/100)-TRUNC((D9*TRUNC(('PREMISAS CAM'!G6)*0.7))/100))</f>
        <v>0.4362056773411451</v>
      </c>
      <c r="G9" s="26">
        <f t="shared" si="0"/>
        <v>16</v>
      </c>
      <c r="H9" s="26">
        <f>IF((ROUND(C12,0)+ROUND(F12,0)+('PREMISAS CAM'!G6-(TRUNC('PREMISAS CAM'!G6*0.3)+TRUNC('PREMISAS CAM'!G6*0.7))))&gt;=COUNTA(A5:A11),G9+1,G9)</f>
        <v>17</v>
      </c>
      <c r="I9" s="29"/>
    </row>
    <row r="10" spans="1:9" ht="27.75" customHeight="1">
      <c r="A10" s="12" t="s">
        <v>37</v>
      </c>
      <c r="B10" s="26">
        <f>TRUNC(TRUNC(('PREMISAS CAM'!G6)*0.3)/COUNTA(A5:A11))</f>
        <v>10</v>
      </c>
      <c r="C10" s="27">
        <f>TRUNC(('PREMISAS CAM'!G6)*0.3)/COUNTA(A5:A11)-TRUNC(TRUNC(('PREMISAS CAM'!G6)*0.3)/COUNTA(A5:A11))</f>
        <v>0.7142857142857135</v>
      </c>
      <c r="D10" s="27">
        <f>'PREMISAS CAM'!E19</f>
        <v>0</v>
      </c>
      <c r="E10" s="26">
        <f>TRUNC((D10*TRUNC(('PREMISAS CAM'!G6)*0.7))/100,0)</f>
        <v>0</v>
      </c>
      <c r="F10" s="28">
        <f>(((D10*TRUNC(('PREMISAS CAM'!G6)*0.7))/100)-TRUNC((D10*TRUNC(('PREMISAS CAM'!G6)*0.7))/100))</f>
        <v>0</v>
      </c>
      <c r="G10" s="26">
        <f t="shared" si="0"/>
        <v>10</v>
      </c>
      <c r="H10" s="26">
        <f>IF((ROUND(C12,0)+ROUND(F12,0)+('PREMISAS CAM'!G6-(TRUNC('PREMISAS CAM'!G6*0.3)+TRUNC('PREMISAS CAM'!G6*0.7))))&gt;=COUNTA(A5:A11),G10+1,G10)</f>
        <v>11</v>
      </c>
      <c r="I10" s="29"/>
    </row>
    <row r="11" spans="1:9" ht="27.75" customHeight="1">
      <c r="A11" s="12" t="s">
        <v>38</v>
      </c>
      <c r="B11" s="26">
        <f>TRUNC(TRUNC(('PREMISAS CAM'!G6)*0.3)/COUNTA(A5:A11))</f>
        <v>10</v>
      </c>
      <c r="C11" s="27">
        <f>TRUNC(('PREMISAS CAM'!G6)*0.3)/COUNTA(A5:A11)-TRUNC(TRUNC(('PREMISAS CAM'!G6)*0.3)/COUNTA(A5:A11))</f>
        <v>0.7142857142857135</v>
      </c>
      <c r="D11" s="27">
        <f>'PREMISAS CAM'!E20</f>
        <v>4.848974643903424</v>
      </c>
      <c r="E11" s="26">
        <f>TRUNC((D11*TRUNC(('PREMISAS CAM'!G6)*0.7))/100,0)</f>
        <v>8</v>
      </c>
      <c r="F11" s="28">
        <f>(((D11*TRUNC(('PREMISAS CAM'!G6)*0.7))/100)-TRUNC((D11*TRUNC(('PREMISAS CAM'!G6)*0.7))/100))</f>
        <v>0.5341953732700269</v>
      </c>
      <c r="G11" s="26">
        <f t="shared" si="0"/>
        <v>18</v>
      </c>
      <c r="H11" s="26">
        <f>IF((ROUND(C12,0)+ROUND(F12,0)+('PREMISAS CAM'!G6-(TRUNC('PREMISAS CAM'!G6*0.3)+TRUNC('PREMISAS CAM'!G6*0.7))))&gt;=COUNTA(A5:A11),G11+1,G11)</f>
        <v>19</v>
      </c>
      <c r="I11" s="29"/>
    </row>
    <row r="12" spans="1:9" ht="23.25" customHeight="1">
      <c r="A12" s="30" t="s">
        <v>9</v>
      </c>
      <c r="B12" s="31">
        <f aca="true" t="shared" si="1" ref="B12:H12">SUM(B5:B11)</f>
        <v>70</v>
      </c>
      <c r="C12" s="32">
        <f t="shared" si="1"/>
        <v>4.999999999999995</v>
      </c>
      <c r="D12" s="32">
        <f t="shared" si="1"/>
        <v>99.99999999999997</v>
      </c>
      <c r="E12" s="31">
        <f t="shared" si="1"/>
        <v>173</v>
      </c>
      <c r="F12" s="33">
        <f t="shared" si="1"/>
        <v>2.999999999999985</v>
      </c>
      <c r="G12" s="31">
        <f t="shared" si="1"/>
        <v>243</v>
      </c>
      <c r="H12" s="31">
        <f t="shared" si="1"/>
        <v>250</v>
      </c>
      <c r="I12" s="29"/>
    </row>
  </sheetData>
  <sheetProtection/>
  <mergeCells count="5">
    <mergeCell ref="A2:H2"/>
    <mergeCell ref="A3:A4"/>
    <mergeCell ref="B3:F3"/>
    <mergeCell ref="G3:G4"/>
    <mergeCell ref="H3:H4"/>
  </mergeCells>
  <printOptions horizontalCentered="1"/>
  <pageMargins left="0.39375" right="0.39375" top="0.7875" bottom="0.39375" header="0.5118055555555555" footer="0.5118055555555555"/>
  <pageSetup horizontalDpi="300" verticalDpi="3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10" zoomScaleNormal="90" zoomScaleSheetLayoutView="110" zoomScalePageLayoutView="0" workbookViewId="0" topLeftCell="A1">
      <selection activeCell="J31" sqref="J31"/>
    </sheetView>
  </sheetViews>
  <sheetFormatPr defaultColWidth="11.57421875" defaultRowHeight="12.75"/>
  <sheetData>
    <row r="1" spans="1:7" ht="15">
      <c r="A1" s="1" t="s">
        <v>47</v>
      </c>
      <c r="B1" s="1"/>
      <c r="C1" s="1"/>
      <c r="D1" s="1"/>
      <c r="E1" s="1"/>
      <c r="F1" s="1"/>
      <c r="G1" s="1"/>
    </row>
    <row r="2" spans="1:7" ht="13.5" customHeight="1">
      <c r="A2" s="66" t="s">
        <v>40</v>
      </c>
      <c r="B2" s="66"/>
      <c r="C2" s="66"/>
      <c r="D2" s="66"/>
      <c r="E2" s="66"/>
      <c r="F2" s="66"/>
      <c r="G2" s="66"/>
    </row>
    <row r="3" spans="1:7" ht="12.75">
      <c r="A3" s="44" t="s">
        <v>42</v>
      </c>
      <c r="B3" s="44" t="s">
        <v>43</v>
      </c>
      <c r="C3" s="44" t="s">
        <v>48</v>
      </c>
      <c r="D3" s="44" t="s">
        <v>49</v>
      </c>
      <c r="E3" s="44" t="s">
        <v>50</v>
      </c>
      <c r="F3" s="44" t="s">
        <v>51</v>
      </c>
      <c r="G3" s="44" t="s">
        <v>51</v>
      </c>
    </row>
    <row r="4" spans="1:7" ht="12.75">
      <c r="A4" s="45">
        <v>3</v>
      </c>
      <c r="B4" s="45">
        <v>4</v>
      </c>
      <c r="C4" s="45">
        <v>5</v>
      </c>
      <c r="D4" s="45">
        <v>6</v>
      </c>
      <c r="E4" s="45">
        <v>7</v>
      </c>
      <c r="F4" s="45">
        <v>8</v>
      </c>
      <c r="G4" s="45">
        <v>9</v>
      </c>
    </row>
    <row r="5" spans="1:7" ht="12.75">
      <c r="A5" s="36" t="s">
        <v>21</v>
      </c>
      <c r="B5" s="46" t="s">
        <v>16</v>
      </c>
      <c r="C5" s="47" t="s">
        <v>15</v>
      </c>
      <c r="D5" s="48" t="s">
        <v>18</v>
      </c>
      <c r="E5" s="46" t="s">
        <v>16</v>
      </c>
      <c r="F5" s="47" t="s">
        <v>15</v>
      </c>
      <c r="G5" s="49" t="s">
        <v>20</v>
      </c>
    </row>
    <row r="6" spans="1:7" ht="12.75">
      <c r="A6" s="47" t="s">
        <v>15</v>
      </c>
      <c r="B6" s="36" t="s">
        <v>21</v>
      </c>
      <c r="C6" s="46" t="s">
        <v>16</v>
      </c>
      <c r="D6" s="47" t="s">
        <v>15</v>
      </c>
      <c r="E6" s="48" t="s">
        <v>18</v>
      </c>
      <c r="F6" s="46" t="s">
        <v>16</v>
      </c>
      <c r="G6" s="47" t="s">
        <v>15</v>
      </c>
    </row>
    <row r="7" spans="1:7" ht="12.75">
      <c r="A7" s="46" t="s">
        <v>16</v>
      </c>
      <c r="B7" s="47" t="s">
        <v>15</v>
      </c>
      <c r="C7" s="36" t="s">
        <v>21</v>
      </c>
      <c r="D7" s="46" t="s">
        <v>16</v>
      </c>
      <c r="E7" s="47" t="s">
        <v>15</v>
      </c>
      <c r="F7" s="48" t="s">
        <v>18</v>
      </c>
      <c r="G7" s="46" t="s">
        <v>16</v>
      </c>
    </row>
    <row r="8" spans="1:7" ht="12.75">
      <c r="A8" s="47" t="s">
        <v>15</v>
      </c>
      <c r="B8" s="46" t="s">
        <v>16</v>
      </c>
      <c r="C8" s="47" t="s">
        <v>15</v>
      </c>
      <c r="D8" s="40" t="s">
        <v>19</v>
      </c>
      <c r="E8" s="46" t="s">
        <v>16</v>
      </c>
      <c r="F8" s="47" t="s">
        <v>15</v>
      </c>
      <c r="G8" s="48" t="s">
        <v>18</v>
      </c>
    </row>
    <row r="9" spans="1:7" ht="12.75">
      <c r="A9" s="41" t="s">
        <v>17</v>
      </c>
      <c r="B9" s="47" t="s">
        <v>15</v>
      </c>
      <c r="C9" s="46" t="s">
        <v>16</v>
      </c>
      <c r="D9" s="47" t="s">
        <v>15</v>
      </c>
      <c r="E9" s="36" t="s">
        <v>21</v>
      </c>
      <c r="F9" s="46" t="s">
        <v>16</v>
      </c>
      <c r="G9" s="47" t="s">
        <v>15</v>
      </c>
    </row>
    <row r="10" spans="1:7" ht="12.75">
      <c r="A10" s="47" t="s">
        <v>15</v>
      </c>
      <c r="B10" s="41" t="s">
        <v>17</v>
      </c>
      <c r="C10" s="47" t="s">
        <v>15</v>
      </c>
      <c r="D10" s="46" t="s">
        <v>16</v>
      </c>
      <c r="E10" s="47" t="s">
        <v>15</v>
      </c>
      <c r="F10" s="36" t="s">
        <v>21</v>
      </c>
      <c r="G10" s="46" t="s">
        <v>16</v>
      </c>
    </row>
    <row r="11" spans="1:7" ht="12.75">
      <c r="A11" s="46" t="s">
        <v>16</v>
      </c>
      <c r="B11" s="47" t="s">
        <v>15</v>
      </c>
      <c r="C11" s="41" t="s">
        <v>17</v>
      </c>
      <c r="D11" s="47" t="s">
        <v>15</v>
      </c>
      <c r="E11" s="46" t="s">
        <v>16</v>
      </c>
      <c r="F11" s="47" t="s">
        <v>15</v>
      </c>
      <c r="G11" s="36" t="s">
        <v>21</v>
      </c>
    </row>
    <row r="12" spans="1:7" ht="12.75">
      <c r="A12" s="47" t="s">
        <v>15</v>
      </c>
      <c r="B12" s="46" t="s">
        <v>16</v>
      </c>
      <c r="C12" s="47" t="s">
        <v>15</v>
      </c>
      <c r="D12" s="41" t="s">
        <v>17</v>
      </c>
      <c r="E12" s="47" t="s">
        <v>15</v>
      </c>
      <c r="F12" s="46" t="s">
        <v>16</v>
      </c>
      <c r="G12" s="47" t="s">
        <v>15</v>
      </c>
    </row>
    <row r="13" spans="1:7" ht="12.75">
      <c r="A13" s="50" t="s">
        <v>44</v>
      </c>
      <c r="B13" s="47" t="s">
        <v>15</v>
      </c>
      <c r="C13" s="46" t="s">
        <v>16</v>
      </c>
      <c r="D13" s="47" t="s">
        <v>15</v>
      </c>
      <c r="E13" s="41" t="s">
        <v>17</v>
      </c>
      <c r="F13" s="47" t="s">
        <v>15</v>
      </c>
      <c r="G13" s="46" t="s">
        <v>16</v>
      </c>
    </row>
    <row r="14" spans="1:7" ht="12.75">
      <c r="A14" s="46" t="s">
        <v>16</v>
      </c>
      <c r="B14" s="41" t="s">
        <v>17</v>
      </c>
      <c r="C14" s="47" t="s">
        <v>15</v>
      </c>
      <c r="D14" s="46" t="s">
        <v>16</v>
      </c>
      <c r="E14" s="47" t="s">
        <v>15</v>
      </c>
      <c r="F14" s="41" t="s">
        <v>17</v>
      </c>
      <c r="G14" s="47" t="s">
        <v>15</v>
      </c>
    </row>
    <row r="15" spans="1:7" ht="12.75">
      <c r="A15" s="47" t="s">
        <v>15</v>
      </c>
      <c r="B15" s="46" t="s">
        <v>16</v>
      </c>
      <c r="C15" s="48" t="s">
        <v>18</v>
      </c>
      <c r="D15" s="47" t="s">
        <v>15</v>
      </c>
      <c r="E15" s="46" t="s">
        <v>16</v>
      </c>
      <c r="F15" s="47" t="s">
        <v>15</v>
      </c>
      <c r="G15" s="41" t="s">
        <v>17</v>
      </c>
    </row>
    <row r="16" spans="1:7" ht="12.75">
      <c r="A16" s="36" t="s">
        <v>21</v>
      </c>
      <c r="B16" s="47" t="s">
        <v>15</v>
      </c>
      <c r="C16" s="46" t="s">
        <v>16</v>
      </c>
      <c r="D16" s="41" t="s">
        <v>17</v>
      </c>
      <c r="E16" s="47" t="s">
        <v>15</v>
      </c>
      <c r="F16" s="46" t="s">
        <v>16</v>
      </c>
      <c r="G16" s="47" t="s">
        <v>15</v>
      </c>
    </row>
    <row r="17" spans="1:7" ht="12.75">
      <c r="A17" s="46" t="s">
        <v>16</v>
      </c>
      <c r="B17" s="36" t="s">
        <v>21</v>
      </c>
      <c r="C17" s="47" t="s">
        <v>15</v>
      </c>
      <c r="D17" s="46" t="s">
        <v>16</v>
      </c>
      <c r="E17" s="48" t="s">
        <v>18</v>
      </c>
      <c r="F17" s="47" t="s">
        <v>15</v>
      </c>
      <c r="G17" s="46" t="s">
        <v>16</v>
      </c>
    </row>
    <row r="18" spans="1:7" ht="12.75">
      <c r="A18" s="47" t="s">
        <v>15</v>
      </c>
      <c r="B18" s="46" t="s">
        <v>16</v>
      </c>
      <c r="C18" s="36" t="s">
        <v>21</v>
      </c>
      <c r="D18" s="47" t="s">
        <v>15</v>
      </c>
      <c r="E18" s="46" t="s">
        <v>16</v>
      </c>
      <c r="F18" s="41" t="s">
        <v>17</v>
      </c>
      <c r="G18" s="47" t="s">
        <v>15</v>
      </c>
    </row>
    <row r="19" spans="1:7" ht="12.75">
      <c r="A19" s="40" t="s">
        <v>19</v>
      </c>
      <c r="B19" s="47" t="s">
        <v>15</v>
      </c>
      <c r="C19" s="46" t="s">
        <v>16</v>
      </c>
      <c r="D19" s="36" t="s">
        <v>21</v>
      </c>
      <c r="E19" s="47" t="s">
        <v>15</v>
      </c>
      <c r="F19" s="46" t="s">
        <v>16</v>
      </c>
      <c r="G19" s="48" t="s">
        <v>18</v>
      </c>
    </row>
    <row r="20" spans="1:7" ht="12.75">
      <c r="A20" s="41" t="s">
        <v>17</v>
      </c>
      <c r="B20" s="40" t="s">
        <v>19</v>
      </c>
      <c r="C20" s="47" t="s">
        <v>15</v>
      </c>
      <c r="D20" s="46" t="s">
        <v>16</v>
      </c>
      <c r="E20" s="36" t="s">
        <v>21</v>
      </c>
      <c r="F20" s="47" t="s">
        <v>15</v>
      </c>
      <c r="G20" s="46" t="s">
        <v>16</v>
      </c>
    </row>
    <row r="21" spans="1:7" ht="12.75">
      <c r="A21" s="47" t="s">
        <v>15</v>
      </c>
      <c r="B21" s="41" t="s">
        <v>17</v>
      </c>
      <c r="C21" s="40" t="s">
        <v>19</v>
      </c>
      <c r="D21" s="47" t="s">
        <v>15</v>
      </c>
      <c r="E21" s="46" t="s">
        <v>16</v>
      </c>
      <c r="F21" s="36" t="s">
        <v>21</v>
      </c>
      <c r="G21" s="47" t="s">
        <v>15</v>
      </c>
    </row>
    <row r="22" spans="1:7" ht="12.75">
      <c r="A22" s="46" t="s">
        <v>16</v>
      </c>
      <c r="B22" s="47" t="s">
        <v>15</v>
      </c>
      <c r="C22" s="41" t="s">
        <v>17</v>
      </c>
      <c r="D22" s="40" t="s">
        <v>19</v>
      </c>
      <c r="E22" s="47" t="s">
        <v>15</v>
      </c>
      <c r="F22" s="46" t="s">
        <v>16</v>
      </c>
      <c r="G22" s="36" t="s">
        <v>21</v>
      </c>
    </row>
    <row r="23" spans="1:7" ht="12.75">
      <c r="A23" s="49" t="s">
        <v>20</v>
      </c>
      <c r="B23" s="46" t="s">
        <v>16</v>
      </c>
      <c r="C23" s="47" t="s">
        <v>15</v>
      </c>
      <c r="D23" s="41" t="s">
        <v>17</v>
      </c>
      <c r="E23" s="40" t="s">
        <v>19</v>
      </c>
      <c r="F23" s="47" t="s">
        <v>15</v>
      </c>
      <c r="G23" s="46" t="s">
        <v>16</v>
      </c>
    </row>
    <row r="24" spans="1:7" ht="12.75">
      <c r="A24" s="46" t="s">
        <v>16</v>
      </c>
      <c r="B24" s="40" t="s">
        <v>19</v>
      </c>
      <c r="C24" s="46" t="s">
        <v>16</v>
      </c>
      <c r="D24" s="47" t="s">
        <v>15</v>
      </c>
      <c r="E24" s="41" t="s">
        <v>17</v>
      </c>
      <c r="F24" s="40" t="s">
        <v>19</v>
      </c>
      <c r="G24" s="47" t="s">
        <v>15</v>
      </c>
    </row>
    <row r="25" spans="1:7" ht="12.75">
      <c r="A25" s="47" t="s">
        <v>15</v>
      </c>
      <c r="B25" s="47" t="s">
        <v>15</v>
      </c>
      <c r="C25" s="49" t="s">
        <v>20</v>
      </c>
      <c r="D25" s="46" t="s">
        <v>16</v>
      </c>
      <c r="E25" s="47" t="s">
        <v>15</v>
      </c>
      <c r="F25" s="41" t="s">
        <v>17</v>
      </c>
      <c r="G25" s="40" t="s">
        <v>19</v>
      </c>
    </row>
    <row r="26" spans="1:7" ht="12.75">
      <c r="A26" s="46" t="s">
        <v>16</v>
      </c>
      <c r="B26" s="48" t="s">
        <v>18</v>
      </c>
      <c r="C26" s="47" t="s">
        <v>15</v>
      </c>
      <c r="D26" s="47" t="s">
        <v>15</v>
      </c>
      <c r="E26" s="46" t="s">
        <v>16</v>
      </c>
      <c r="F26" s="47" t="s">
        <v>15</v>
      </c>
      <c r="G26" s="41" t="s">
        <v>17</v>
      </c>
    </row>
    <row r="27" spans="1:7" ht="12.75">
      <c r="A27" s="47" t="s">
        <v>15</v>
      </c>
      <c r="B27" s="46" t="s">
        <v>16</v>
      </c>
      <c r="C27" s="48" t="s">
        <v>18</v>
      </c>
      <c r="D27" s="46" t="s">
        <v>16</v>
      </c>
      <c r="E27" s="49" t="s">
        <v>20</v>
      </c>
      <c r="F27" s="46" t="s">
        <v>16</v>
      </c>
      <c r="G27" s="47" t="s">
        <v>15</v>
      </c>
    </row>
    <row r="28" spans="1:7" ht="12.75">
      <c r="A28" s="50" t="s">
        <v>44</v>
      </c>
      <c r="B28" s="47" t="s">
        <v>15</v>
      </c>
      <c r="C28" s="46" t="s">
        <v>16</v>
      </c>
      <c r="D28" s="48" t="s">
        <v>18</v>
      </c>
      <c r="E28" s="47" t="s">
        <v>15</v>
      </c>
      <c r="F28" s="40" t="s">
        <v>19</v>
      </c>
      <c r="G28" s="46" t="s">
        <v>16</v>
      </c>
    </row>
    <row r="29" spans="1:7" ht="12.75">
      <c r="A29" s="46" t="s">
        <v>16</v>
      </c>
      <c r="B29" s="36" t="s">
        <v>21</v>
      </c>
      <c r="C29" s="47" t="s">
        <v>15</v>
      </c>
      <c r="D29" s="46" t="s">
        <v>16</v>
      </c>
      <c r="E29" s="48" t="s">
        <v>18</v>
      </c>
      <c r="F29" s="47" t="s">
        <v>15</v>
      </c>
      <c r="G29" s="49" t="s">
        <v>20</v>
      </c>
    </row>
    <row r="30" spans="1:7" ht="12.75">
      <c r="A30" s="47" t="s">
        <v>15</v>
      </c>
      <c r="B30" s="46" t="s">
        <v>16</v>
      </c>
      <c r="C30" s="36" t="s">
        <v>21</v>
      </c>
      <c r="D30" s="47" t="s">
        <v>15</v>
      </c>
      <c r="E30" s="46" t="s">
        <v>16</v>
      </c>
      <c r="F30" s="48" t="s">
        <v>18</v>
      </c>
      <c r="G30" s="47" t="s">
        <v>15</v>
      </c>
    </row>
    <row r="31" spans="1:7" ht="12.75">
      <c r="A31" s="41" t="s">
        <v>17</v>
      </c>
      <c r="B31" s="47" t="s">
        <v>15</v>
      </c>
      <c r="C31" s="46" t="s">
        <v>16</v>
      </c>
      <c r="D31" s="36" t="s">
        <v>21</v>
      </c>
      <c r="E31" s="47" t="s">
        <v>15</v>
      </c>
      <c r="F31" s="46" t="s">
        <v>16</v>
      </c>
      <c r="G31" s="48" t="s">
        <v>18</v>
      </c>
    </row>
    <row r="32" spans="1:7" ht="12.75">
      <c r="A32" s="46" t="s">
        <v>16</v>
      </c>
      <c r="B32" s="41" t="s">
        <v>17</v>
      </c>
      <c r="C32" s="47" t="s">
        <v>15</v>
      </c>
      <c r="D32" s="46" t="s">
        <v>16</v>
      </c>
      <c r="E32" s="36" t="s">
        <v>21</v>
      </c>
      <c r="F32" s="47" t="s">
        <v>15</v>
      </c>
      <c r="G32" s="46" t="s">
        <v>16</v>
      </c>
    </row>
    <row r="33" spans="1:7" ht="12.75">
      <c r="A33" s="47" t="s">
        <v>15</v>
      </c>
      <c r="B33" s="46" t="s">
        <v>16</v>
      </c>
      <c r="C33" s="41" t="s">
        <v>17</v>
      </c>
      <c r="D33" s="47" t="s">
        <v>15</v>
      </c>
      <c r="E33" s="46" t="s">
        <v>16</v>
      </c>
      <c r="F33" s="36" t="s">
        <v>21</v>
      </c>
      <c r="G33" s="47" t="s">
        <v>15</v>
      </c>
    </row>
    <row r="34" spans="1:7" ht="12.75">
      <c r="A34" s="40" t="s">
        <v>19</v>
      </c>
      <c r="B34" s="47" t="s">
        <v>15</v>
      </c>
      <c r="C34" s="46" t="s">
        <v>16</v>
      </c>
      <c r="D34" s="41" t="s">
        <v>17</v>
      </c>
      <c r="E34" s="47" t="s">
        <v>15</v>
      </c>
      <c r="F34" s="46" t="s">
        <v>16</v>
      </c>
      <c r="G34" s="36" t="s">
        <v>21</v>
      </c>
    </row>
    <row r="35" spans="1:7" ht="12.75">
      <c r="A35" s="49" t="s">
        <v>20</v>
      </c>
      <c r="B35" s="40" t="s">
        <v>19</v>
      </c>
      <c r="C35" s="47" t="s">
        <v>15</v>
      </c>
      <c r="D35" s="46" t="s">
        <v>16</v>
      </c>
      <c r="E35" s="41" t="s">
        <v>17</v>
      </c>
      <c r="F35" s="47" t="s">
        <v>15</v>
      </c>
      <c r="G35" s="46" t="s">
        <v>16</v>
      </c>
    </row>
    <row r="36" spans="1:7" ht="12.75">
      <c r="A36" s="47" t="s">
        <v>15</v>
      </c>
      <c r="B36" s="49" t="s">
        <v>20</v>
      </c>
      <c r="C36" s="40" t="s">
        <v>19</v>
      </c>
      <c r="D36" s="47" t="s">
        <v>15</v>
      </c>
      <c r="E36" s="46" t="s">
        <v>16</v>
      </c>
      <c r="F36" s="41" t="s">
        <v>17</v>
      </c>
      <c r="G36" s="47" t="s">
        <v>15</v>
      </c>
    </row>
    <row r="37" spans="1:7" ht="12.75">
      <c r="A37" s="46" t="s">
        <v>16</v>
      </c>
      <c r="B37" s="47" t="s">
        <v>15</v>
      </c>
      <c r="C37" s="49" t="s">
        <v>20</v>
      </c>
      <c r="D37" s="40" t="s">
        <v>19</v>
      </c>
      <c r="E37" s="47" t="s">
        <v>15</v>
      </c>
      <c r="F37" s="46" t="s">
        <v>16</v>
      </c>
      <c r="G37" s="41" t="s">
        <v>17</v>
      </c>
    </row>
    <row r="38" spans="1:7" ht="12.75">
      <c r="A38" s="48" t="s">
        <v>18</v>
      </c>
      <c r="B38" s="46" t="s">
        <v>16</v>
      </c>
      <c r="C38" s="47" t="s">
        <v>15</v>
      </c>
      <c r="D38" s="49" t="s">
        <v>20</v>
      </c>
      <c r="E38" s="40" t="s">
        <v>19</v>
      </c>
      <c r="F38" s="47" t="s">
        <v>15</v>
      </c>
      <c r="G38" s="46" t="s">
        <v>16</v>
      </c>
    </row>
    <row r="39" spans="1:7" ht="12.75">
      <c r="A39" s="47" t="s">
        <v>15</v>
      </c>
      <c r="B39" s="48" t="s">
        <v>18</v>
      </c>
      <c r="C39" s="46" t="s">
        <v>16</v>
      </c>
      <c r="D39" s="47" t="s">
        <v>15</v>
      </c>
      <c r="E39" s="49" t="s">
        <v>20</v>
      </c>
      <c r="F39" s="40" t="s">
        <v>19</v>
      </c>
      <c r="G39" s="47" t="s">
        <v>15</v>
      </c>
    </row>
    <row r="40" spans="1:7" ht="12.75">
      <c r="A40" s="46" t="s">
        <v>16</v>
      </c>
      <c r="B40" s="47" t="s">
        <v>15</v>
      </c>
      <c r="C40" s="48" t="s">
        <v>18</v>
      </c>
      <c r="D40" s="46" t="s">
        <v>16</v>
      </c>
      <c r="E40" s="47" t="s">
        <v>15</v>
      </c>
      <c r="F40" s="49" t="s">
        <v>20</v>
      </c>
      <c r="G40" s="40" t="s">
        <v>19</v>
      </c>
    </row>
  </sheetData>
  <sheetProtection/>
  <mergeCells count="1"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ERICK BECERRIL</cp:lastModifiedBy>
  <dcterms:modified xsi:type="dcterms:W3CDTF">2009-11-10T00:28:47Z</dcterms:modified>
  <cp:category/>
  <cp:version/>
  <cp:contentType/>
  <cp:contentStatus/>
</cp:coreProperties>
</file>