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80" activeTab="4"/>
  </bookViews>
  <sheets>
    <sheet name="PREMISAS 01" sheetId="1" r:id="rId1"/>
    <sheet name="CONTEOS 30-70" sheetId="2" r:id="rId2"/>
    <sheet name="PROPUESTA DE PAUTA  " sheetId="3" r:id="rId3"/>
    <sheet name="PROPUESTA HORARIO RADIO" sheetId="4" r:id="rId4"/>
    <sheet name="PROPUESTA HORARIO TV" sheetId="5" r:id="rId5"/>
  </sheets>
  <externalReferences>
    <externalReference r:id="rId8"/>
  </externalReferences>
  <definedNames>
    <definedName name="_xlnm._FilterDatabase" localSheetId="2" hidden="1">'PROPUESTA DE PAUTA  '!$B$8:$AK$32</definedName>
    <definedName name="_xlnm._FilterDatabase" localSheetId="3" hidden="1">'PROPUESTA HORARIO RADIO'!$E$16:$AN$112</definedName>
    <definedName name="_xlnm._FilterDatabase" localSheetId="4" hidden="1">'PROPUESTA HORARIO TV'!$E$16:$AN$112</definedName>
    <definedName name="_xlnm.Print_Area" localSheetId="1">'CONTEOS 30-70'!$A$1:$H$19</definedName>
    <definedName name="_xlnm.Print_Area" localSheetId="0">'PREMISAS 01'!$A$1:$G$32</definedName>
    <definedName name="_xlnm.Print_Area" localSheetId="3">'PROPUESTA HORARIO RADIO'!$A$1:$AR$112</definedName>
    <definedName name="_xlnm.Print_Area" localSheetId="4">'PROPUESTA HORARIO TV'!$A$1:$AR$112</definedName>
    <definedName name="_xlnm.Print_Titles" localSheetId="3">'PROPUESTA HORARIO RADIO'!$A:$D</definedName>
    <definedName name="_xlnm.Print_Titles" localSheetId="4">'PROPUESTA HORARIO TV'!$A:$D</definedName>
  </definedNames>
  <calcPr fullCalcOnLoad="1"/>
</workbook>
</file>

<file path=xl/sharedStrings.xml><?xml version="1.0" encoding="utf-8"?>
<sst xmlns="http://schemas.openxmlformats.org/spreadsheetml/2006/main" count="3167" uniqueCount="107">
  <si>
    <t>ENTIDAD</t>
  </si>
  <si>
    <t>FASE</t>
  </si>
  <si>
    <t>DIAS</t>
  </si>
  <si>
    <t>MINUTOS</t>
  </si>
  <si>
    <t>PROMOCIONALES DIARIOS</t>
  </si>
  <si>
    <t>PROMOCIONALES PERIODO</t>
  </si>
  <si>
    <t>TOTAL</t>
  </si>
  <si>
    <t>PARTIDOS</t>
  </si>
  <si>
    <t>PORCENTAJE DE VOTACIÓN</t>
  </si>
  <si>
    <t>PAN</t>
  </si>
  <si>
    <t>PRI</t>
  </si>
  <si>
    <t>PRD</t>
  </si>
  <si>
    <t>PT</t>
  </si>
  <si>
    <t>PVEM</t>
  </si>
  <si>
    <t>CONV</t>
  </si>
  <si>
    <t>PNA</t>
  </si>
  <si>
    <t>Partido o Coalición</t>
  </si>
  <si>
    <t>Promocionales que le corresponde a cada partido político
(A + C)</t>
  </si>
  <si>
    <t>Promocionales aplicando la clausula de maximización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</si>
  <si>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</si>
  <si>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</si>
  <si>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</si>
  <si>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</si>
  <si>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</si>
  <si>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</si>
  <si>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</si>
  <si>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</si>
  <si>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</si>
  <si>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Partido Nueva Alianza</t>
  </si>
  <si>
    <t>HORARIO</t>
  </si>
  <si>
    <t>PARTIDO</t>
  </si>
  <si>
    <t>CONTEO</t>
  </si>
  <si>
    <t>.</t>
  </si>
  <si>
    <t>PRECAMPAÑA</t>
  </si>
  <si>
    <t>PROMOCIONALES PRECAMPAÑA</t>
  </si>
  <si>
    <t>FEBRERO</t>
  </si>
  <si>
    <t>AUT</t>
  </si>
  <si>
    <t>07:00:00 a 07:59:59</t>
  </si>
  <si>
    <t>SPOT</t>
  </si>
  <si>
    <t>10:00:00 a 10:59:59</t>
  </si>
  <si>
    <t>11:00:00 a 11:59:59</t>
  </si>
  <si>
    <t>13:00:00 a 13:59:59</t>
  </si>
  <si>
    <t>14:00:00 a 14:59:59</t>
  </si>
  <si>
    <t>15:00:00 a 15:59:59</t>
  </si>
  <si>
    <t>16:00:00 a 16:59:59</t>
  </si>
  <si>
    <t>18:00:00 a 18:59:59</t>
  </si>
  <si>
    <t>20:00:00 a 20:59:59</t>
  </si>
  <si>
    <t>21:00:00 a 21:59:59</t>
  </si>
  <si>
    <t>22:00:00 a 22:59:59</t>
  </si>
  <si>
    <t>08:00:00 a 08:59:59</t>
  </si>
  <si>
    <t>06:00:00 a 06:59:59</t>
  </si>
  <si>
    <t>09:00:00 a 09:59:59</t>
  </si>
  <si>
    <t>12:00:00 a 12:59:59</t>
  </si>
  <si>
    <t>17:00:00 a 17:59:59</t>
  </si>
  <si>
    <t>19:00:00 a 19:59:59</t>
  </si>
  <si>
    <t>23:00:00 a 23:59:59</t>
  </si>
  <si>
    <t xml:space="preserve">PROPUESTA DE PAUTA DE PRECAMPAÑA PARA RADIO Y  TELEVISIÓN </t>
  </si>
  <si>
    <t>PORCENTAJE MÍNIMO PARA CONSERVAR EL REGISTRO SEGÚN LEGISLACIÓN LOCAL</t>
  </si>
  <si>
    <t>%</t>
  </si>
  <si>
    <t xml:space="preserve">Cubren el % minimo </t>
  </si>
  <si>
    <t>Merma de promocionales para las autoridades electorales</t>
  </si>
  <si>
    <t>Merma de promocionales para las autoridades electorales:</t>
  </si>
  <si>
    <t>PAUTA</t>
  </si>
  <si>
    <t>DIARIO</t>
  </si>
  <si>
    <t>REDON.</t>
  </si>
  <si>
    <r>
      <rPr>
        <b/>
        <sz val="10"/>
        <color indexed="17"/>
        <rFont val="Arial"/>
        <family val="2"/>
      </rPr>
      <t>P</t>
    </r>
    <r>
      <rPr>
        <b/>
        <sz val="10"/>
        <color indexed="8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</si>
  <si>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DIFERENCIA</t>
  </si>
  <si>
    <t>RADIO</t>
  </si>
  <si>
    <t>PERIODO:</t>
  </si>
  <si>
    <r>
      <rPr>
        <b/>
        <sz val="10"/>
        <color indexed="8"/>
        <rFont val="Arial"/>
        <family val="2"/>
      </rPr>
      <t>ENTIDAD:</t>
    </r>
    <r>
      <rPr>
        <sz val="10"/>
        <color indexed="8"/>
        <rFont val="Arial"/>
        <family val="2"/>
      </rPr>
      <t xml:space="preserve"> </t>
    </r>
  </si>
  <si>
    <t>001</t>
  </si>
  <si>
    <t>005</t>
  </si>
  <si>
    <t>LOCALIDAD:</t>
  </si>
  <si>
    <r>
      <rPr>
        <b/>
        <sz val="10"/>
        <color indexed="17"/>
        <rFont val="Arial"/>
        <family val="2"/>
      </rPr>
      <t>0</t>
    </r>
    <r>
      <rPr>
        <b/>
        <sz val="10"/>
        <color indexed="8"/>
        <rFont val="Arial"/>
        <family val="2"/>
      </rPr>
      <t>0</t>
    </r>
    <r>
      <rPr>
        <b/>
        <sz val="10"/>
        <color indexed="10"/>
        <rFont val="Arial"/>
        <family val="2"/>
      </rPr>
      <t>2</t>
    </r>
  </si>
  <si>
    <t>006</t>
  </si>
  <si>
    <t xml:space="preserve">EMISORA: </t>
  </si>
  <si>
    <t>003</t>
  </si>
  <si>
    <t>007</t>
  </si>
  <si>
    <r>
      <t>CANAL:</t>
    </r>
    <r>
      <rPr>
        <sz val="10"/>
        <color indexed="8"/>
        <rFont val="Arial"/>
        <family val="2"/>
      </rPr>
      <t xml:space="preserve"> </t>
    </r>
  </si>
  <si>
    <t>004</t>
  </si>
  <si>
    <t>MES</t>
  </si>
  <si>
    <t>DÍA Y FECHA</t>
  </si>
  <si>
    <t>ACTOR</t>
  </si>
  <si>
    <t>AUTORIDADES ELECTORALES</t>
  </si>
  <si>
    <t>AUTORIDAD LOCAL:</t>
  </si>
  <si>
    <t xml:space="preserve">DEL </t>
  </si>
  <si>
    <t xml:space="preserve">al </t>
  </si>
  <si>
    <t xml:space="preserve">IPEPAC - INSTITUTO DE PROCEDIMIENTOS ELECTORALES  Y PARTICIPACIÓN CIUDADANA DEL ESTADO DE YUCATAN </t>
  </si>
  <si>
    <t>YUCATÁN</t>
  </si>
  <si>
    <t>PAY</t>
  </si>
  <si>
    <t>ENERO</t>
  </si>
  <si>
    <t>TELEVISIÓN</t>
  </si>
  <si>
    <t>TV</t>
  </si>
  <si>
    <t>TOTAL SPOTS POR DÍA POR PARTIDO</t>
  </si>
  <si>
    <t>SUMA</t>
  </si>
  <si>
    <t>Partido Alianza  por Yucatán</t>
  </si>
  <si>
    <t>008</t>
  </si>
  <si>
    <t>Anexo 4 del Acuerdo C.G.- XXX/ 2009</t>
  </si>
  <si>
    <t>05 de Enero del 2010</t>
  </si>
  <si>
    <t>13 de Febrero del 2010</t>
  </si>
  <si>
    <t>13 de Febrero de 2010</t>
  </si>
  <si>
    <t xml:space="preserve">PAUTA DE LOS TIEMPOS DEL ESTADO CORRESPONDIENTES A LOS PARTIDOS POLÍTICOS, INSTITUTO FEDERAL </t>
  </si>
  <si>
    <t>Anexo 2 del Acuerdo C.G.- 036/ 2009</t>
  </si>
  <si>
    <t>Anexo 3 del Acuerdo C.G.- 036/ 2009</t>
  </si>
  <si>
    <t>Anexo 4 del Acuerdo C.G.- 036/ 2009</t>
  </si>
  <si>
    <t>Anexo 5 del Acuerdo C.G.- 036/ 2009</t>
  </si>
  <si>
    <t>ANEXO 1 del Acuerdo C.G.036/ 2009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</si>
</sst>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[$-F400]h:mm:ss\ AM/PM"/>
    <numFmt numFmtId="167" formatCode="0.0000000000"/>
    <numFmt numFmtId="168" formatCode="_-* #,##0.00000_-;\-* #,##0.00000_-;_-* &quot;-&quot;?????_-;_-@_-"/>
    <numFmt numFmtId="169" formatCode="#,##0.00_ ;\-#,##0.00\ "/>
    <numFmt numFmtId="170" formatCode="#,##0.0000_ ;\-#,##0.0000\ "/>
    <numFmt numFmtId="171" formatCode="dd"/>
    <numFmt numFmtId="172" formatCode="[$-80A]dddd\,\ dd&quot; de &quot;mmmm&quot; de &quot;yyyy"/>
    <numFmt numFmtId="173" formatCode="ddd"/>
    <numFmt numFmtId="174" formatCode="mmmm"/>
    <numFmt numFmtId="175" formatCode="[$-F800]dddd\,\ mmmm\ dd\,\ yyyy"/>
    <numFmt numFmtId="176" formatCode="\ dd&quot; de &quot;mmmm&quot; de &quot;yyyy"/>
    <numFmt numFmtId="177" formatCode="0.000"/>
  </numFmts>
  <fonts count="50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14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 Narrow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b/>
      <sz val="10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20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9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21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17" borderId="10" xfId="0" applyFont="1" applyFill="1" applyBorder="1" applyAlignment="1">
      <alignment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justify" vertical="center" wrapText="1"/>
    </xf>
    <xf numFmtId="0" fontId="1" fillId="17" borderId="10" xfId="0" applyFont="1" applyFill="1" applyBorder="1" applyAlignment="1">
      <alignment horizontal="center" vertical="center" wrapText="1"/>
    </xf>
    <xf numFmtId="2" fontId="1" fillId="17" borderId="10" xfId="0" applyNumberFormat="1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5" fillId="0" borderId="0" xfId="54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165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right" vertical="center" wrapText="1"/>
    </xf>
    <xf numFmtId="0" fontId="5" fillId="0" borderId="10" xfId="54" applyNumberFormat="1" applyFont="1" applyFill="1" applyBorder="1" applyAlignment="1" applyProtection="1">
      <alignment horizontal="center"/>
      <protection/>
    </xf>
    <xf numFmtId="0" fontId="7" fillId="19" borderId="10" xfId="54" applyNumberFormat="1" applyFont="1" applyFill="1" applyBorder="1" applyAlignment="1" applyProtection="1">
      <alignment horizontal="center"/>
      <protection/>
    </xf>
    <xf numFmtId="0" fontId="6" fillId="14" borderId="10" xfId="54" applyNumberFormat="1" applyFont="1" applyFill="1" applyBorder="1" applyAlignment="1" applyProtection="1">
      <alignment horizontal="center"/>
      <protection/>
    </xf>
    <xf numFmtId="0" fontId="4" fillId="24" borderId="10" xfId="54" applyNumberFormat="1" applyFont="1" applyFill="1" applyBorder="1" applyAlignment="1" applyProtection="1">
      <alignment horizontal="center"/>
      <protection/>
    </xf>
    <xf numFmtId="0" fontId="6" fillId="25" borderId="10" xfId="54" applyNumberFormat="1" applyFont="1" applyFill="1" applyBorder="1" applyAlignment="1" applyProtection="1">
      <alignment horizontal="center"/>
      <protection/>
    </xf>
    <xf numFmtId="0" fontId="4" fillId="26" borderId="10" xfId="54" applyNumberFormat="1" applyFont="1" applyFill="1" applyBorder="1" applyAlignment="1" applyProtection="1">
      <alignment horizontal="center"/>
      <protection/>
    </xf>
    <xf numFmtId="0" fontId="6" fillId="15" borderId="10" xfId="54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20" fillId="3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2" fontId="5" fillId="0" borderId="0" xfId="54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7" borderId="10" xfId="0" applyFill="1" applyBorder="1" applyAlignment="1">
      <alignment/>
    </xf>
    <xf numFmtId="0" fontId="25" fillId="17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/>
    </xf>
    <xf numFmtId="0" fontId="2" fillId="0" borderId="0" xfId="54">
      <alignment/>
      <protection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164" fontId="4" fillId="24" borderId="10" xfId="54" applyNumberFormat="1" applyFont="1" applyFill="1" applyBorder="1" applyAlignment="1" applyProtection="1">
      <alignment horizontal="center"/>
      <protection/>
    </xf>
    <xf numFmtId="164" fontId="5" fillId="0" borderId="10" xfId="54" applyNumberFormat="1" applyFont="1" applyFill="1" applyBorder="1" applyAlignment="1" applyProtection="1">
      <alignment horizontal="center"/>
      <protection/>
    </xf>
    <xf numFmtId="164" fontId="6" fillId="25" borderId="10" xfId="54" applyNumberFormat="1" applyFont="1" applyFill="1" applyBorder="1" applyAlignment="1" applyProtection="1">
      <alignment horizontal="center"/>
      <protection/>
    </xf>
    <xf numFmtId="164" fontId="7" fillId="19" borderId="10" xfId="54" applyNumberFormat="1" applyFont="1" applyFill="1" applyBorder="1" applyAlignment="1" applyProtection="1">
      <alignment horizontal="center"/>
      <protection/>
    </xf>
    <xf numFmtId="164" fontId="4" fillId="26" borderId="10" xfId="54" applyNumberFormat="1" applyFont="1" applyFill="1" applyBorder="1" applyAlignment="1" applyProtection="1">
      <alignment horizontal="center"/>
      <protection/>
    </xf>
    <xf numFmtId="164" fontId="6" fillId="15" borderId="10" xfId="54" applyNumberFormat="1" applyFont="1" applyFill="1" applyBorder="1" applyAlignment="1" applyProtection="1">
      <alignment horizontal="center"/>
      <protection/>
    </xf>
    <xf numFmtId="164" fontId="6" fillId="14" borderId="10" xfId="54" applyNumberFormat="1" applyFont="1" applyFill="1" applyBorder="1" applyAlignment="1" applyProtection="1">
      <alignment horizontal="center"/>
      <protection/>
    </xf>
    <xf numFmtId="1" fontId="4" fillId="24" borderId="10" xfId="54" applyNumberFormat="1" applyFont="1" applyFill="1" applyBorder="1" applyAlignment="1" applyProtection="1">
      <alignment horizontal="center"/>
      <protection/>
    </xf>
    <xf numFmtId="1" fontId="5" fillId="0" borderId="10" xfId="54" applyNumberFormat="1" applyFont="1" applyFill="1" applyBorder="1" applyAlignment="1" applyProtection="1">
      <alignment horizontal="center"/>
      <protection/>
    </xf>
    <xf numFmtId="1" fontId="6" fillId="25" borderId="10" xfId="54" applyNumberFormat="1" applyFont="1" applyFill="1" applyBorder="1" applyAlignment="1" applyProtection="1">
      <alignment horizontal="center"/>
      <protection/>
    </xf>
    <xf numFmtId="1" fontId="7" fillId="19" borderId="10" xfId="54" applyNumberFormat="1" applyFont="1" applyFill="1" applyBorder="1" applyAlignment="1" applyProtection="1">
      <alignment horizontal="center"/>
      <protection/>
    </xf>
    <xf numFmtId="1" fontId="4" fillId="26" borderId="10" xfId="54" applyNumberFormat="1" applyFont="1" applyFill="1" applyBorder="1" applyAlignment="1" applyProtection="1">
      <alignment horizontal="center"/>
      <protection/>
    </xf>
    <xf numFmtId="1" fontId="6" fillId="15" borderId="10" xfId="54" applyNumberFormat="1" applyFont="1" applyFill="1" applyBorder="1" applyAlignment="1" applyProtection="1">
      <alignment horizontal="center"/>
      <protection/>
    </xf>
    <xf numFmtId="1" fontId="6" fillId="14" borderId="10" xfId="54" applyNumberFormat="1" applyFont="1" applyFill="1" applyBorder="1" applyAlignment="1" applyProtection="1">
      <alignment horizontal="center"/>
      <protection/>
    </xf>
    <xf numFmtId="171" fontId="2" fillId="28" borderId="10" xfId="54" applyNumberFormat="1" applyFill="1" applyBorder="1" applyAlignment="1">
      <alignment horizontal="center"/>
      <protection/>
    </xf>
    <xf numFmtId="173" fontId="2" fillId="16" borderId="10" xfId="54" applyNumberForma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7" fillId="0" borderId="0" xfId="0" applyFont="1" applyAlignment="1">
      <alignment/>
    </xf>
    <xf numFmtId="0" fontId="26" fillId="29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4" fillId="24" borderId="10" xfId="0" applyNumberFormat="1" applyFont="1" applyFill="1" applyBorder="1" applyAlignment="1" applyProtection="1" quotePrefix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" fillId="26" borderId="11" xfId="0" applyNumberFormat="1" applyFont="1" applyFill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 horizontal="left"/>
    </xf>
    <xf numFmtId="0" fontId="8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0" fontId="15" fillId="0" borderId="0" xfId="54" applyNumberFormat="1" applyFont="1" applyFill="1" applyBorder="1" applyAlignment="1" applyProtection="1">
      <alignment/>
      <protection/>
    </xf>
    <xf numFmtId="0" fontId="6" fillId="15" borderId="10" xfId="0" applyNumberFormat="1" applyFont="1" applyFill="1" applyBorder="1" applyAlignment="1" applyProtection="1" quotePrefix="1">
      <alignment horizontal="center"/>
      <protection/>
    </xf>
    <xf numFmtId="0" fontId="6" fillId="25" borderId="10" xfId="54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 horizontal="left"/>
    </xf>
    <xf numFmtId="0" fontId="7" fillId="19" borderId="10" xfId="0" applyNumberFormat="1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3" fontId="6" fillId="17" borderId="10" xfId="0" applyNumberFormat="1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6" fillId="14" borderId="10" xfId="54" applyNumberFormat="1" applyFont="1" applyFill="1" applyBorder="1" applyAlignment="1" applyProtection="1" quotePrefix="1">
      <alignment horizontal="center"/>
      <protection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" fillId="17" borderId="12" xfId="0" applyFont="1" applyFill="1" applyBorder="1" applyAlignment="1">
      <alignment vertical="center" wrapText="1"/>
    </xf>
    <xf numFmtId="176" fontId="8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left" vertical="center"/>
    </xf>
    <xf numFmtId="0" fontId="20" fillId="3" borderId="10" xfId="54" applyNumberFormat="1" applyFont="1" applyFill="1" applyBorder="1" applyAlignment="1" applyProtection="1">
      <alignment horizontal="center"/>
      <protection/>
    </xf>
    <xf numFmtId="0" fontId="6" fillId="0" borderId="13" xfId="54" applyNumberFormat="1" applyFont="1" applyFill="1" applyBorder="1" applyAlignment="1" applyProtection="1">
      <alignment horizontal="center"/>
      <protection/>
    </xf>
    <xf numFmtId="0" fontId="26" fillId="29" borderId="14" xfId="0" applyNumberFormat="1" applyFont="1" applyFill="1" applyBorder="1" applyAlignment="1" applyProtection="1">
      <alignment horizontal="center" vertical="center"/>
      <protection/>
    </xf>
    <xf numFmtId="0" fontId="26" fillId="29" borderId="15" xfId="0" applyNumberFormat="1" applyFont="1" applyFill="1" applyBorder="1" applyAlignment="1" applyProtection="1">
      <alignment horizontal="center" vertical="center"/>
      <protection/>
    </xf>
    <xf numFmtId="0" fontId="21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 horizontal="right"/>
    </xf>
    <xf numFmtId="170" fontId="3" fillId="0" borderId="16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170" fontId="3" fillId="0" borderId="11" xfId="0" applyNumberFormat="1" applyFont="1" applyBorder="1" applyAlignment="1">
      <alignment horizontal="right" vertical="center" wrapText="1"/>
    </xf>
    <xf numFmtId="170" fontId="3" fillId="0" borderId="16" xfId="0" applyNumberFormat="1" applyFont="1" applyBorder="1" applyAlignment="1">
      <alignment horizontal="right" vertical="center" wrapText="1"/>
    </xf>
    <xf numFmtId="0" fontId="1" fillId="17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9" fillId="27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6" fillId="29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/>
    </xf>
    <xf numFmtId="0" fontId="6" fillId="0" borderId="0" xfId="54" applyNumberFormat="1" applyFont="1" applyFill="1" applyBorder="1" applyAlignment="1" applyProtection="1" quotePrefix="1">
      <alignment horizontal="center"/>
      <protection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176" fontId="8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left" vertical="center"/>
    </xf>
    <xf numFmtId="0" fontId="1" fillId="16" borderId="11" xfId="0" applyFont="1" applyFill="1" applyBorder="1" applyAlignment="1">
      <alignment horizontal="center" vertical="top" wrapText="1"/>
    </xf>
    <xf numFmtId="0" fontId="1" fillId="16" borderId="14" xfId="0" applyFont="1" applyFill="1" applyBorder="1" applyAlignment="1">
      <alignment horizontal="center" vertical="top" wrapText="1"/>
    </xf>
    <xf numFmtId="0" fontId="1" fillId="16" borderId="16" xfId="0" applyFont="1" applyFill="1" applyBorder="1" applyAlignment="1">
      <alignment horizontal="center" vertical="top" wrapText="1"/>
    </xf>
    <xf numFmtId="0" fontId="20" fillId="27" borderId="19" xfId="0" applyFont="1" applyFill="1" applyBorder="1" applyAlignment="1">
      <alignment horizontal="center" vertical="center"/>
    </xf>
    <xf numFmtId="0" fontId="6" fillId="7" borderId="10" xfId="54" applyNumberFormat="1" applyFont="1" applyFill="1" applyBorder="1" applyAlignment="1" applyProtection="1">
      <alignment horizontal="center"/>
      <protection/>
    </xf>
    <xf numFmtId="0" fontId="6" fillId="7" borderId="10" xfId="54" applyNumberFormat="1" applyFont="1" applyFill="1" applyBorder="1" applyAlignment="1" applyProtection="1" quotePrefix="1">
      <alignment horizontal="center"/>
      <protection/>
    </xf>
    <xf numFmtId="164" fontId="6" fillId="7" borderId="10" xfId="54" applyNumberFormat="1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>
      <alignment horizontal="center" vertical="center" wrapText="1"/>
    </xf>
    <xf numFmtId="1" fontId="6" fillId="7" borderId="10" xfId="54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1" fillId="17" borderId="20" xfId="0" applyFont="1" applyFill="1" applyBorder="1" applyAlignment="1">
      <alignment horizontal="center" vertical="center" wrapText="1"/>
    </xf>
    <xf numFmtId="0" fontId="21" fillId="17" borderId="21" xfId="0" applyFont="1" applyFill="1" applyBorder="1" applyAlignment="1">
      <alignment horizontal="center" vertical="center" wrapText="1"/>
    </xf>
    <xf numFmtId="0" fontId="21" fillId="17" borderId="22" xfId="0" applyFont="1" applyFill="1" applyBorder="1" applyAlignment="1">
      <alignment horizontal="center" vertical="center" wrapText="1"/>
    </xf>
    <xf numFmtId="0" fontId="21" fillId="17" borderId="23" xfId="0" applyFont="1" applyFill="1" applyBorder="1" applyAlignment="1">
      <alignment horizontal="center" vertical="center" wrapText="1"/>
    </xf>
    <xf numFmtId="0" fontId="49" fillId="2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17" borderId="11" xfId="0" applyFont="1" applyFill="1" applyBorder="1" applyAlignment="1">
      <alignment horizontal="center" wrapText="1"/>
    </xf>
    <xf numFmtId="0" fontId="21" fillId="17" borderId="14" xfId="0" applyFont="1" applyFill="1" applyBorder="1" applyAlignment="1">
      <alignment horizontal="center" wrapText="1"/>
    </xf>
    <xf numFmtId="0" fontId="21" fillId="17" borderId="16" xfId="0" applyFont="1" applyFill="1" applyBorder="1" applyAlignment="1">
      <alignment horizontal="center" wrapText="1"/>
    </xf>
    <xf numFmtId="0" fontId="21" fillId="17" borderId="11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1" fillId="17" borderId="18" xfId="0" applyFont="1" applyFill="1" applyBorder="1" applyAlignment="1">
      <alignment horizontal="center" vertical="center" wrapText="1"/>
    </xf>
    <xf numFmtId="0" fontId="21" fillId="17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" fillId="17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1" fillId="16" borderId="18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9" fontId="1" fillId="16" borderId="11" xfId="0" applyNumberFormat="1" applyFont="1" applyFill="1" applyBorder="1" applyAlignment="1">
      <alignment horizontal="center" vertical="center" wrapText="1"/>
    </xf>
    <xf numFmtId="9" fontId="1" fillId="16" borderId="14" xfId="0" applyNumberFormat="1" applyFont="1" applyFill="1" applyBorder="1" applyAlignment="1">
      <alignment horizontal="center" vertical="center" wrapText="1"/>
    </xf>
    <xf numFmtId="9" fontId="1" fillId="16" borderId="16" xfId="0" applyNumberFormat="1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/>
    </xf>
    <xf numFmtId="0" fontId="20" fillId="27" borderId="24" xfId="0" applyFont="1" applyFill="1" applyBorder="1" applyAlignment="1">
      <alignment horizontal="center" vertical="center"/>
    </xf>
    <xf numFmtId="0" fontId="6" fillId="16" borderId="25" xfId="54" applyFont="1" applyFill="1" applyBorder="1" applyAlignment="1">
      <alignment horizontal="center"/>
      <protection/>
    </xf>
    <xf numFmtId="0" fontId="6" fillId="16" borderId="14" xfId="54" applyFont="1" applyFill="1" applyBorder="1" applyAlignment="1">
      <alignment horizontal="center"/>
      <protection/>
    </xf>
    <xf numFmtId="0" fontId="6" fillId="16" borderId="26" xfId="54" applyFont="1" applyFill="1" applyBorder="1" applyAlignment="1">
      <alignment horizontal="center"/>
      <protection/>
    </xf>
    <xf numFmtId="0" fontId="33" fillId="29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" fillId="29" borderId="10" xfId="53" applyFont="1" applyFill="1" applyBorder="1" applyAlignment="1">
      <alignment horizontal="center" vertical="center" wrapText="1"/>
      <protection/>
    </xf>
    <xf numFmtId="0" fontId="6" fillId="16" borderId="10" xfId="54" applyFont="1" applyFill="1" applyBorder="1" applyAlignment="1">
      <alignment horizontal="center"/>
      <protection/>
    </xf>
    <xf numFmtId="176" fontId="17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6" fillId="17" borderId="10" xfId="53" applyFont="1" applyFill="1" applyBorder="1" applyAlignment="1">
      <alignment horizontal="center" vertical="center" wrapText="1"/>
      <protection/>
    </xf>
    <xf numFmtId="0" fontId="16" fillId="17" borderId="10" xfId="53" applyFont="1" applyFill="1" applyBorder="1" applyAlignment="1">
      <alignment horizontal="center" vertical="center" wrapText="1"/>
      <protection/>
    </xf>
    <xf numFmtId="0" fontId="16" fillId="17" borderId="10" xfId="53" applyFont="1" applyFill="1" applyBorder="1" applyAlignment="1">
      <alignment horizontal="center" vertical="center" textRotation="90" wrapText="1"/>
      <protection/>
    </xf>
    <xf numFmtId="176" fontId="14" fillId="0" borderId="0" xfId="0" applyNumberFormat="1" applyFont="1" applyAlignment="1">
      <alignment horizontal="left" vertical="center"/>
    </xf>
    <xf numFmtId="176" fontId="17" fillId="0" borderId="0" xfId="0" applyNumberFormat="1" applyFont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38100</xdr:colOff>
      <xdr:row>2</xdr:row>
      <xdr:rowOff>38100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800100</xdr:colOff>
      <xdr:row>3</xdr:row>
      <xdr:rowOff>19050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4</xdr:row>
      <xdr:rowOff>28575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4</xdr:row>
      <xdr:rowOff>152400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puesta%20Pauta%20Precampa&#241;a%20Yucat&#225;n%20(SIN%20VALOR)%20-%20ejemplo%20ll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SAS 01"/>
      <sheetName val="CONTEOS 30-70"/>
      <sheetName val="PROPUESTA DE PAUTA  "/>
      <sheetName val="PROPUESTA HORARIO RADIO"/>
      <sheetName val="PROPUESTA HORARIO TV"/>
    </sheetNames>
    <sheetDataSet>
      <sheetData sheetId="2">
        <row r="5">
          <cell r="B5">
            <v>40183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130" zoomScaleNormal="90" zoomScaleSheetLayoutView="130" zoomScalePageLayoutView="0" workbookViewId="0" topLeftCell="A1">
      <selection activeCell="F3" sqref="F3"/>
    </sheetView>
  </sheetViews>
  <sheetFormatPr defaultColWidth="11.421875" defaultRowHeight="15"/>
  <cols>
    <col min="1" max="1" width="3.140625" style="5" customWidth="1"/>
    <col min="2" max="2" width="11.00390625" style="0" bestFit="1" customWidth="1"/>
    <col min="3" max="3" width="15.57421875" style="0" customWidth="1"/>
    <col min="4" max="4" width="6.421875" style="0" customWidth="1"/>
    <col min="5" max="5" width="18.8515625" style="0" customWidth="1"/>
    <col min="6" max="6" width="18.140625" style="0" customWidth="1"/>
    <col min="7" max="7" width="20.57421875" style="0" customWidth="1"/>
  </cols>
  <sheetData>
    <row r="1" spans="4:6" ht="31.5" customHeight="1">
      <c r="D1" s="163" t="s">
        <v>106</v>
      </c>
      <c r="E1" s="163"/>
      <c r="F1" s="163"/>
    </row>
    <row r="2" spans="5:6" ht="15">
      <c r="E2" s="122"/>
      <c r="F2" s="122"/>
    </row>
    <row r="3" ht="15"/>
    <row r="4" spans="2:7" ht="14.25" customHeight="1">
      <c r="B4" s="172" t="s">
        <v>84</v>
      </c>
      <c r="C4" s="172"/>
      <c r="D4" s="155" t="s">
        <v>87</v>
      </c>
      <c r="E4" s="156"/>
      <c r="F4" s="156"/>
      <c r="G4" s="157"/>
    </row>
    <row r="5" spans="2:7" ht="15">
      <c r="B5" s="93" t="s">
        <v>0</v>
      </c>
      <c r="C5" s="106" t="s">
        <v>88</v>
      </c>
      <c r="E5" s="171"/>
      <c r="F5" s="171"/>
      <c r="G5" s="171"/>
    </row>
    <row r="6" ht="15" customHeight="1"/>
    <row r="7" spans="2:7" ht="18" customHeight="1">
      <c r="B7" s="158" t="s">
        <v>1</v>
      </c>
      <c r="C7" s="159"/>
      <c r="D7" s="164" t="str">
        <f>B9</f>
        <v>PRECAMPAÑA</v>
      </c>
      <c r="E7" s="165"/>
      <c r="F7" s="165"/>
      <c r="G7" s="166"/>
    </row>
    <row r="8" spans="2:7" ht="30">
      <c r="B8" s="160"/>
      <c r="C8" s="161"/>
      <c r="D8" s="2" t="s">
        <v>2</v>
      </c>
      <c r="E8" s="2" t="s">
        <v>3</v>
      </c>
      <c r="F8" s="2" t="s">
        <v>4</v>
      </c>
      <c r="G8" s="2" t="s">
        <v>5</v>
      </c>
    </row>
    <row r="9" spans="2:7" ht="30" customHeight="1">
      <c r="B9" s="155" t="s">
        <v>33</v>
      </c>
      <c r="C9" s="157"/>
      <c r="D9" s="107">
        <v>40</v>
      </c>
      <c r="E9" s="107">
        <v>12</v>
      </c>
      <c r="F9" s="101">
        <f>E9*2</f>
        <v>24</v>
      </c>
      <c r="G9" s="101">
        <f>D9*F9</f>
        <v>960</v>
      </c>
    </row>
    <row r="10" spans="2:7" ht="15">
      <c r="B10" s="113"/>
      <c r="C10" s="113"/>
      <c r="D10" s="102"/>
      <c r="E10" s="15"/>
      <c r="F10" s="102"/>
      <c r="G10" s="102"/>
    </row>
    <row r="11" spans="2:7" ht="15">
      <c r="B11" s="114"/>
      <c r="C11" s="114"/>
      <c r="D11" s="102"/>
      <c r="E11" s="102"/>
      <c r="F11" s="102"/>
      <c r="G11" s="102"/>
    </row>
    <row r="12" spans="2:7" ht="15">
      <c r="B12" s="103" t="s">
        <v>6</v>
      </c>
      <c r="C12" s="104"/>
      <c r="D12" s="105"/>
      <c r="E12" s="101">
        <f>SUM(E9:E11)</f>
        <v>12</v>
      </c>
      <c r="F12" s="101">
        <f>SUM(F9:F11)</f>
        <v>24</v>
      </c>
      <c r="G12" s="101">
        <f>SUM(G9:G11)</f>
        <v>960</v>
      </c>
    </row>
    <row r="13" ht="20.25" customHeight="1"/>
    <row r="14" spans="2:7" ht="12.75" customHeight="1">
      <c r="B14" s="121" t="s">
        <v>57</v>
      </c>
      <c r="C14" s="115"/>
      <c r="D14" s="115"/>
      <c r="E14" s="115"/>
      <c r="F14" s="116"/>
      <c r="G14" s="108">
        <v>1.5</v>
      </c>
    </row>
    <row r="16" spans="2:7" ht="57.75" customHeight="1">
      <c r="B16" s="117" t="s">
        <v>7</v>
      </c>
      <c r="C16" s="158" t="s">
        <v>8</v>
      </c>
      <c r="D16" s="159"/>
      <c r="E16" s="167" t="str">
        <f>"PORCENTAJE CORRESPONDIENTE AL 70% SOLO PARTIDOS CON VOTACIÓN MAYOR O IGUAL AL "&amp;G14&amp;"%"</f>
        <v>PORCENTAJE CORRESPONDIENTE AL 70% SOLO PARTIDOS CON VOTACIÓN MAYOR O IGUAL AL 1.5%</v>
      </c>
      <c r="F16" s="168"/>
      <c r="G16" s="169" t="s">
        <v>34</v>
      </c>
    </row>
    <row r="17" spans="2:7" ht="15">
      <c r="B17" s="118"/>
      <c r="C17" s="160"/>
      <c r="D17" s="161"/>
      <c r="E17" s="40" t="s">
        <v>59</v>
      </c>
      <c r="F17" s="2" t="s">
        <v>58</v>
      </c>
      <c r="G17" s="170"/>
    </row>
    <row r="18" spans="2:7" ht="15">
      <c r="B18" s="3" t="s">
        <v>9</v>
      </c>
      <c r="C18" s="109">
        <v>44.4462179722048</v>
      </c>
      <c r="D18" s="110"/>
      <c r="E18" s="38" t="str">
        <f aca="true" t="shared" si="0" ref="E18:E25">IF(C18&gt;=$G$14,"Sí","No")</f>
        <v>Sí</v>
      </c>
      <c r="F18" s="24">
        <f>IF(C18&gt;=G14,(C18*100)/SUMIF(C18:D25,CONCATENATE("&gt;=",G14)),0)</f>
        <v>45.067424574964036</v>
      </c>
      <c r="G18" s="37">
        <f>'CONTEOS 30-70'!H8</f>
        <v>338</v>
      </c>
    </row>
    <row r="19" spans="2:7" ht="15">
      <c r="B19" s="3" t="s">
        <v>10</v>
      </c>
      <c r="C19" s="109">
        <v>40.436009707646</v>
      </c>
      <c r="D19" s="110"/>
      <c r="E19" s="38" t="str">
        <f t="shared" si="0"/>
        <v>Sí</v>
      </c>
      <c r="F19" s="24">
        <f>IF(C19&gt;=G14,(C19*100)/SUMIF(C18:D25,CONCATENATE("&gt;=",G14)),0)</f>
        <v>41.0011672703285</v>
      </c>
      <c r="G19" s="37">
        <f>'CONTEOS 30-70'!H9</f>
        <v>311</v>
      </c>
    </row>
    <row r="20" spans="2:7" ht="15">
      <c r="B20" s="3" t="s">
        <v>11</v>
      </c>
      <c r="C20" s="109">
        <v>3.91486099371567</v>
      </c>
      <c r="D20" s="110"/>
      <c r="E20" s="38" t="str">
        <f t="shared" si="0"/>
        <v>Sí</v>
      </c>
      <c r="F20" s="24">
        <f>IF(C20&gt;=G14,(C20*100)/SUMIF(C18:D25,CONCATENATE("&gt;=",G14)),0)</f>
        <v>3.9695774040006047</v>
      </c>
      <c r="G20" s="37">
        <f>'CONTEOS 30-70'!H10</f>
        <v>62</v>
      </c>
    </row>
    <row r="21" spans="2:7" ht="15">
      <c r="B21" s="3" t="s">
        <v>12</v>
      </c>
      <c r="C21" s="109">
        <v>1.83608492134606</v>
      </c>
      <c r="D21" s="110"/>
      <c r="E21" s="38" t="str">
        <f t="shared" si="0"/>
        <v>Sí</v>
      </c>
      <c r="F21" s="24">
        <f>IF(C21&gt;=G14,(C21*100)/SUMIF(C18:D25,CONCATENATE("&gt;=",G14)),0)</f>
        <v>1.8617471290299656</v>
      </c>
      <c r="G21" s="37">
        <f>'CONTEOS 30-70'!H11</f>
        <v>48</v>
      </c>
    </row>
    <row r="22" spans="2:7" ht="15">
      <c r="B22" s="3" t="s">
        <v>13</v>
      </c>
      <c r="C22" s="109">
        <v>3.07617382345579</v>
      </c>
      <c r="D22" s="110"/>
      <c r="E22" s="38" t="str">
        <f t="shared" si="0"/>
        <v>Sí</v>
      </c>
      <c r="F22" s="24">
        <f>IF(C22&gt;=G14,(C22*100)/SUMIF(C18:D25,CONCATENATE("&gt;=",G14)),0)</f>
        <v>3.1191682463234662</v>
      </c>
      <c r="G22" s="37">
        <f>'CONTEOS 30-70'!H12</f>
        <v>56</v>
      </c>
    </row>
    <row r="23" spans="2:7" ht="15">
      <c r="B23" s="3" t="s">
        <v>14</v>
      </c>
      <c r="C23" s="109">
        <v>1.83608492134606</v>
      </c>
      <c r="D23" s="110"/>
      <c r="E23" s="38" t="str">
        <f t="shared" si="0"/>
        <v>Sí</v>
      </c>
      <c r="F23" s="24">
        <f>IF(C23&gt;=G14,(C23*100)/SUMIF(C18:D25,CONCATENATE("&gt;=",G14)),0)</f>
        <v>1.8617471290299656</v>
      </c>
      <c r="G23" s="37">
        <f>'CONTEOS 30-70'!H13</f>
        <v>48</v>
      </c>
    </row>
    <row r="24" spans="2:7" ht="15">
      <c r="B24" s="3" t="s">
        <v>89</v>
      </c>
      <c r="C24" s="111">
        <v>3.07617382345579</v>
      </c>
      <c r="D24" s="112"/>
      <c r="E24" s="38" t="str">
        <f t="shared" si="0"/>
        <v>Sí</v>
      </c>
      <c r="F24" s="24">
        <f>IF(C24&gt;=G14,(C24*100)/SUMIF(C18:D25,CONCATENATE("&gt;=",G14)),0)</f>
        <v>3.1191682463234662</v>
      </c>
      <c r="G24" s="37">
        <f>'CONTEOS 30-70'!H14</f>
        <v>56</v>
      </c>
    </row>
    <row r="25" spans="2:7" ht="15" customHeight="1">
      <c r="B25" s="3" t="s">
        <v>15</v>
      </c>
      <c r="C25" s="109">
        <v>1.3783938368298</v>
      </c>
      <c r="D25" s="110"/>
      <c r="E25" s="38" t="str">
        <f t="shared" si="0"/>
        <v>No</v>
      </c>
      <c r="F25" s="24">
        <f>IF(C25&gt;=G14,(C25*100)/SUMIF(C18:D25,CONCATENATE("&gt;=",G14)),0)</f>
        <v>0</v>
      </c>
      <c r="G25" s="37">
        <f>'CONTEOS 30-70'!H15</f>
        <v>36</v>
      </c>
    </row>
    <row r="26" spans="2:7" ht="15">
      <c r="B26" s="1" t="s">
        <v>6</v>
      </c>
      <c r="C26" s="119">
        <f>SUM(C18:C25)</f>
        <v>99.99999999999996</v>
      </c>
      <c r="D26" s="120"/>
      <c r="E26" s="39"/>
      <c r="F26" s="24">
        <f>SUM(F18:F25)</f>
        <v>100</v>
      </c>
      <c r="G26" s="37">
        <f>SUM(G18:G25)</f>
        <v>955</v>
      </c>
    </row>
    <row r="27" ht="15">
      <c r="G27" s="4"/>
    </row>
    <row r="28" spans="2:7" ht="14.25" customHeight="1">
      <c r="B28" s="162" t="s">
        <v>60</v>
      </c>
      <c r="C28" s="162"/>
      <c r="D28" s="162"/>
      <c r="E28" s="162"/>
      <c r="F28" s="162"/>
      <c r="G28" s="125">
        <v>5</v>
      </c>
    </row>
    <row r="29" ht="15">
      <c r="G29" s="4"/>
    </row>
    <row r="30" spans="1:7" ht="15">
      <c r="A30" s="123" t="s">
        <v>60</v>
      </c>
      <c r="B30" s="124"/>
      <c r="C30" s="124"/>
      <c r="D30" s="124"/>
      <c r="E30" s="124"/>
      <c r="F30" s="127"/>
      <c r="G30" s="128">
        <f>G12-G26</f>
        <v>5</v>
      </c>
    </row>
  </sheetData>
  <sheetProtection/>
  <mergeCells count="11">
    <mergeCell ref="B4:C4"/>
    <mergeCell ref="D4:G4"/>
    <mergeCell ref="C16:D17"/>
    <mergeCell ref="B28:F28"/>
    <mergeCell ref="D1:F1"/>
    <mergeCell ref="B7:C8"/>
    <mergeCell ref="B9:C9"/>
    <mergeCell ref="D7:G7"/>
    <mergeCell ref="E16:F16"/>
    <mergeCell ref="G16:G17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C2" sqref="C2:H2"/>
    </sheetView>
  </sheetViews>
  <sheetFormatPr defaultColWidth="11.421875" defaultRowHeight="15"/>
  <cols>
    <col min="1" max="1" width="23.00390625" style="6" customWidth="1"/>
    <col min="2" max="4" width="20.00390625" style="6" customWidth="1"/>
    <col min="5" max="5" width="30.8515625" style="6" bestFit="1" customWidth="1"/>
    <col min="6" max="6" width="26.7109375" style="6" bestFit="1" customWidth="1"/>
    <col min="7" max="7" width="15.8515625" style="6" customWidth="1"/>
    <col min="8" max="8" width="16.421875" style="6" customWidth="1"/>
    <col min="9" max="16384" width="11.421875" style="6" customWidth="1"/>
  </cols>
  <sheetData>
    <row r="1" ht="12.75"/>
    <row r="2" spans="3:10" ht="25.5" customHeight="1">
      <c r="C2" s="173" t="s">
        <v>102</v>
      </c>
      <c r="D2" s="173"/>
      <c r="E2" s="173"/>
      <c r="F2" s="173"/>
      <c r="G2" s="173"/>
      <c r="H2" s="173"/>
      <c r="I2" s="126"/>
      <c r="J2" s="126"/>
    </row>
    <row r="3" ht="12.75"/>
    <row r="4" ht="12.75">
      <c r="J4" s="23"/>
    </row>
    <row r="5" spans="1:10" ht="27.75" customHeight="1">
      <c r="A5" s="146" t="str">
        <f>CONCATENATE("
CÁLCULO DE DISTRIBUCIÓN DE LOS MENSAJES DE ",'PREMISAS 01'!B9," PARA EL PROCESO ELECTORAL LOCAL EN EL ESTADO DE ",'PREMISAS 01'!C5)</f>
        <v>
CÁLCULO DE DISTRIBUCIÓN DE LOS MENSAJES DE PRECAMPAÑA PARA EL PROCESO ELECTORAL LOCAL EN EL ESTADO DE YUCATÁN</v>
      </c>
      <c r="B5" s="147"/>
      <c r="C5" s="147"/>
      <c r="D5" s="147"/>
      <c r="E5" s="147"/>
      <c r="F5" s="147"/>
      <c r="G5" s="147"/>
      <c r="H5" s="148"/>
      <c r="J5" s="23"/>
    </row>
    <row r="6" spans="1:10" ht="27.75" customHeight="1">
      <c r="A6" s="174" t="s">
        <v>16</v>
      </c>
      <c r="B6" s="176" t="str">
        <f>CONCATENATE("DURACIÓN: ",'PREMISAS 01'!D9," DÍAS
TOTAL DE PROMOCIONALES DE 30 SEGUNDOS EN CADA ESTACIÓN DE RADIO O CANAL DE TELEVISIÓN:  ",('PREMISAS 01'!G9)," PROMOCIONALES DE 30 SEGUNDOS")</f>
        <v>DURACIÓN: 40 DÍAS
TOTAL DE PROMOCIONALES DE 30 SEGUNDOS EN CADA ESTACIÓN DE RADIO O CANAL DE TELEVISIÓN:  960 PROMOCIONALES DE 30 SEGUNDOS</v>
      </c>
      <c r="C6" s="177"/>
      <c r="D6" s="177"/>
      <c r="E6" s="177"/>
      <c r="F6" s="178"/>
      <c r="G6" s="174" t="s">
        <v>17</v>
      </c>
      <c r="H6" s="174" t="s">
        <v>18</v>
      </c>
      <c r="J6" s="23"/>
    </row>
    <row r="7" spans="1:10" ht="95.25" customHeight="1">
      <c r="A7" s="175"/>
      <c r="B7" s="7" t="str">
        <f>CONCATENATE(('PREMISAS 01'!G9)*0.3," promocionales (30%)
 Se distribuyen de manera igualitaria entre el número de partidos contendientes
(A)")</f>
        <v>288 promocionales (30%)
 Se distribuyen de manera igualitaria entre el número de partidos contendientes
(A)</v>
      </c>
      <c r="C7" s="7" t="s">
        <v>19</v>
      </c>
      <c r="D7" s="7" t="s">
        <v>20</v>
      </c>
      <c r="E7" s="7" t="str">
        <f>CONCATENATE(('PREMISAS 01'!G9)*0.7," promocionales 
(70% Distribución Proporcional)
% Fuerza Electoral de los partidos con Representación en el Congreso 
(C) ")</f>
        <v>672 promocionales 
(70% Distribución Proporcional)
% Fuerza Electoral de los partidos con Representación en el Congreso 
(C) </v>
      </c>
      <c r="F7" s="7" t="s">
        <v>21</v>
      </c>
      <c r="G7" s="175"/>
      <c r="H7" s="175"/>
      <c r="J7" s="23"/>
    </row>
    <row r="8" spans="1:10" ht="27.75" customHeight="1">
      <c r="A8" s="3" t="s">
        <v>22</v>
      </c>
      <c r="B8" s="8">
        <f>TRUNC(TRUNC(('PREMISAS 01'!G9)*0.3)/COUNTA(A8:A15))</f>
        <v>36</v>
      </c>
      <c r="C8" s="9">
        <f>TRUNC(('PREMISAS 01'!G9)*0.3)/COUNTA(A8:A15)-TRUNC(TRUNC(('PREMISAS 01'!G9)*0.3)/COUNTA(A8:A15))</f>
        <v>0</v>
      </c>
      <c r="D8" s="9">
        <f>'PREMISAS 01'!F18</f>
        <v>45.067424574964036</v>
      </c>
      <c r="E8" s="8">
        <f>TRUNC((D8*TRUNC(('PREMISAS 01'!G9)*0.7))/100,0)</f>
        <v>302</v>
      </c>
      <c r="F8" s="10">
        <f>(((D8*TRUNC(('PREMISAS 01'!G9)*0.7))/100)-TRUNC((D8*TRUNC(('PREMISAS 01'!G9)*0.7))/100))</f>
        <v>0.8530931437583149</v>
      </c>
      <c r="G8" s="8">
        <f aca="true" t="shared" si="0" ref="G8:G15">SUM(B8,E8)</f>
        <v>338</v>
      </c>
      <c r="H8" s="8">
        <f>IF((ROUND(C16,0)+ROUND(F16,0)+('PREMISAS 01'!G9-(TRUNC('PREMISAS 01'!G9*0.3)+TRUNC('PREMISAS 01'!G9*0.7))))&gt;=COUNTA(A8:A15),G8+1,G8)</f>
        <v>338</v>
      </c>
      <c r="J8" s="23"/>
    </row>
    <row r="9" spans="1:10" ht="27.75" customHeight="1">
      <c r="A9" s="3" t="s">
        <v>23</v>
      </c>
      <c r="B9" s="8">
        <f>TRUNC(TRUNC(('PREMISAS 01'!G9)*0.3)/COUNTA(A8:A15))</f>
        <v>36</v>
      </c>
      <c r="C9" s="9">
        <f>TRUNC(('PREMISAS 01'!G9)*0.3)/COUNTA(A8:A15)-TRUNC(TRUNC(('PREMISAS 01'!G9)*0.3)/COUNTA(A8:A15))</f>
        <v>0</v>
      </c>
      <c r="D9" s="9">
        <f>'PREMISAS 01'!F19</f>
        <v>41.0011672703285</v>
      </c>
      <c r="E9" s="8">
        <f>TRUNC((D9*TRUNC(('PREMISAS 01'!G9)*0.7))/100,0)</f>
        <v>275</v>
      </c>
      <c r="F9" s="10">
        <f>(((D9*TRUNC(('PREMISAS 01'!G9)*0.7))/100)-TRUNC((D9*TRUNC(('PREMISAS 01'!G9)*0.7))/100))</f>
        <v>0.5278440566075346</v>
      </c>
      <c r="G9" s="8">
        <f t="shared" si="0"/>
        <v>311</v>
      </c>
      <c r="H9" s="8">
        <f>IF((ROUND(C16,0)+ROUND(F16,0)+('PREMISAS 01'!G9-(TRUNC('PREMISAS 01'!G9*0.3)+TRUNC('PREMISAS 01'!G9*0.7))))&gt;=COUNTA(A8:A15),G9+1,G9)</f>
        <v>311</v>
      </c>
      <c r="J9" s="23"/>
    </row>
    <row r="10" spans="1:10" ht="27.75" customHeight="1">
      <c r="A10" s="3" t="s">
        <v>24</v>
      </c>
      <c r="B10" s="8">
        <f>TRUNC(TRUNC(('PREMISAS 01'!G9)*0.3)/COUNTA(A8:A15))</f>
        <v>36</v>
      </c>
      <c r="C10" s="9">
        <f>TRUNC(('PREMISAS 01'!G9)*0.3)/COUNTA(A8:A15)-TRUNC(TRUNC(('PREMISAS 01'!G9)*0.3)/COUNTA(A8:A15))</f>
        <v>0</v>
      </c>
      <c r="D10" s="9">
        <f>'PREMISAS 01'!F20</f>
        <v>3.9695774040006047</v>
      </c>
      <c r="E10" s="8">
        <f>TRUNC((D10*TRUNC(('PREMISAS 01'!G9)*0.7))/100,0)</f>
        <v>26</v>
      </c>
      <c r="F10" s="10">
        <f>(((D10*TRUNC(('PREMISAS 01'!G9)*0.7))/100)-TRUNC((D10*TRUNC(('PREMISAS 01'!G9)*0.7))/100))</f>
        <v>0.6755601548840637</v>
      </c>
      <c r="G10" s="8">
        <f t="shared" si="0"/>
        <v>62</v>
      </c>
      <c r="H10" s="8">
        <f>IF((ROUND(C16,0)+ROUND(F16,0)+('PREMISAS 01'!G9-(TRUNC('PREMISAS 01'!G9*0.3)+TRUNC('PREMISAS 01'!G9*0.7))))&gt;=COUNTA(A8:A15),G10+1,G10)</f>
        <v>62</v>
      </c>
      <c r="J10" s="23"/>
    </row>
    <row r="11" spans="1:10" ht="27.75" customHeight="1">
      <c r="A11" s="3" t="s">
        <v>25</v>
      </c>
      <c r="B11" s="8">
        <f>TRUNC(TRUNC(('PREMISAS 01'!G9)*0.3)/COUNTA(A8:A15))</f>
        <v>36</v>
      </c>
      <c r="C11" s="9">
        <f>TRUNC(('PREMISAS 01'!G9)*0.3)/COUNTA(A8:A15)-TRUNC(TRUNC(('PREMISAS 01'!G9)*0.3)/COUNTA(A8:A15))</f>
        <v>0</v>
      </c>
      <c r="D11" s="9">
        <f>'PREMISAS 01'!F21</f>
        <v>1.8617471290299656</v>
      </c>
      <c r="E11" s="8">
        <f>TRUNC((D11*TRUNC(('PREMISAS 01'!G9)*0.7))/100,0)</f>
        <v>12</v>
      </c>
      <c r="F11" s="10">
        <f>(((D11*TRUNC(('PREMISAS 01'!G9)*0.7))/100)-TRUNC((D11*TRUNC(('PREMISAS 01'!G9)*0.7))/100))</f>
        <v>0.5109407070813692</v>
      </c>
      <c r="G11" s="8">
        <f t="shared" si="0"/>
        <v>48</v>
      </c>
      <c r="H11" s="8">
        <f>IF((ROUND(C16,0)+ROUND(F16,0)+('PREMISAS 01'!G9-(TRUNC('PREMISAS 01'!G9*0.3)+TRUNC('PREMISAS 01'!G9*0.7))))&gt;=COUNTA(A8:A15),G11+1,G11)</f>
        <v>48</v>
      </c>
      <c r="J11" s="23"/>
    </row>
    <row r="12" spans="1:10" ht="27.75" customHeight="1">
      <c r="A12" s="3" t="s">
        <v>26</v>
      </c>
      <c r="B12" s="8">
        <f>TRUNC(TRUNC(('PREMISAS 01'!G9)*0.3)/COUNTA(A8:A15))</f>
        <v>36</v>
      </c>
      <c r="C12" s="9">
        <f>TRUNC(('PREMISAS 01'!G9)*0.3)/COUNTA(A8:A15)-TRUNC(TRUNC(('PREMISAS 01'!G9)*0.3)/COUNTA(A8:A15))</f>
        <v>0</v>
      </c>
      <c r="D12" s="9">
        <f>'PREMISAS 01'!F22</f>
        <v>3.1191682463234662</v>
      </c>
      <c r="E12" s="8">
        <f>TRUNC((D12*TRUNC(('PREMISAS 01'!G9)*0.7))/100,0)</f>
        <v>20</v>
      </c>
      <c r="F12" s="10">
        <f>(((D12*TRUNC(('PREMISAS 01'!G9)*0.7))/100)-TRUNC((D12*TRUNC(('PREMISAS 01'!G9)*0.7))/100))</f>
        <v>0.9608106152936955</v>
      </c>
      <c r="G12" s="8">
        <f t="shared" si="0"/>
        <v>56</v>
      </c>
      <c r="H12" s="8">
        <f>IF((ROUND(C16,0)+ROUND(F16,0)+('PREMISAS 01'!G9-(TRUNC('PREMISAS 01'!G9*0.3)+TRUNC('PREMISAS 01'!G9*0.7))))&gt;=COUNTA(A8:A15),G12+1,G12)</f>
        <v>56</v>
      </c>
      <c r="J12" s="23"/>
    </row>
    <row r="13" spans="1:8" ht="23.25" customHeight="1">
      <c r="A13" s="3" t="s">
        <v>27</v>
      </c>
      <c r="B13" s="8">
        <f>TRUNC(TRUNC(('PREMISAS 01'!G9)*0.3)/COUNTA(A8:A15))</f>
        <v>36</v>
      </c>
      <c r="C13" s="9">
        <f>TRUNC(('PREMISAS 01'!G9)*0.3)/COUNTA(A8:A15)-TRUNC(TRUNC(('PREMISAS 01'!G9)*0.3)/COUNTA(A8:A15))</f>
        <v>0</v>
      </c>
      <c r="D13" s="9">
        <f>'PREMISAS 01'!F23</f>
        <v>1.8617471290299656</v>
      </c>
      <c r="E13" s="8">
        <f>TRUNC((D13*TRUNC(('PREMISAS 01'!G9)*0.7))/100,0)</f>
        <v>12</v>
      </c>
      <c r="F13" s="10">
        <f>(((D13*TRUNC(('PREMISAS 01'!G9)*0.7))/100)-TRUNC((D13*TRUNC(('PREMISAS 01'!G9)*0.7))/100))</f>
        <v>0.5109407070813692</v>
      </c>
      <c r="G13" s="8">
        <f t="shared" si="0"/>
        <v>48</v>
      </c>
      <c r="H13" s="8">
        <f>IF((ROUND(C16,0)+ROUND(F16,0)+('PREMISAS 01'!G9-(TRUNC('PREMISAS 01'!G9*0.3)+TRUNC('PREMISAS 01'!G9*0.7))))&gt;=COUNTA(A8:A15),G13+1,G13)</f>
        <v>48</v>
      </c>
    </row>
    <row r="14" spans="1:8" ht="12.75">
      <c r="A14" s="3" t="s">
        <v>95</v>
      </c>
      <c r="B14" s="8">
        <f>TRUNC(TRUNC(('PREMISAS 01'!G9)*0.3)/COUNTA(A8:A15))</f>
        <v>36</v>
      </c>
      <c r="C14" s="9">
        <f>TRUNC(('PREMISAS 01'!G9)*0.3)/COUNTA(A8:A15)-TRUNC(TRUNC(('PREMISAS 01'!G9)*0.3)/COUNTA(A8:A15))</f>
        <v>0</v>
      </c>
      <c r="D14" s="9">
        <f>'PREMISAS 01'!F24</f>
        <v>3.1191682463234662</v>
      </c>
      <c r="E14" s="8">
        <f>TRUNC((D14*TRUNC(('PREMISAS 01'!G9)*0.7))/100,0)</f>
        <v>20</v>
      </c>
      <c r="F14" s="10">
        <f>(((D14*TRUNC(('PREMISAS 01'!G9)*0.7))/100)-TRUNC((D14*TRUNC(('PREMISAS 01'!G9)*0.7))/100))</f>
        <v>0.9608106152936955</v>
      </c>
      <c r="G14" s="8">
        <f t="shared" si="0"/>
        <v>56</v>
      </c>
      <c r="H14" s="8">
        <f>IF((ROUND(C16,0)+ROUND(F16,0)+('PREMISAS 01'!G9-(TRUNC('PREMISAS 01'!G9*0.3)+TRUNC('PREMISAS 01'!G9*0.7))))&gt;=COUNTA(A8:A15),G14+1,G14)</f>
        <v>56</v>
      </c>
    </row>
    <row r="15" spans="1:8" ht="12.75">
      <c r="A15" s="3" t="s">
        <v>28</v>
      </c>
      <c r="B15" s="8">
        <f>TRUNC(TRUNC(('PREMISAS 01'!G9)*0.3)/COUNTA(A8:A15))</f>
        <v>36</v>
      </c>
      <c r="C15" s="9">
        <f>TRUNC(('PREMISAS 01'!G9)*0.3)/COUNTA(A8:A15)-TRUNC(TRUNC(('PREMISAS 01'!G9)*0.3)/COUNTA(A8:A15))</f>
        <v>0</v>
      </c>
      <c r="D15" s="9">
        <f>'PREMISAS 01'!F25</f>
        <v>0</v>
      </c>
      <c r="E15" s="8">
        <f>TRUNC((D15*TRUNC(('PREMISAS 01'!G9)*0.7))/100,0)</f>
        <v>0</v>
      </c>
      <c r="F15" s="10">
        <f>(((D15*TRUNC(('PREMISAS 01'!G9)*0.7))/100)-TRUNC((D15*TRUNC(('PREMISAS 01'!G9)*0.7))/100))</f>
        <v>0</v>
      </c>
      <c r="G15" s="8">
        <f t="shared" si="0"/>
        <v>36</v>
      </c>
      <c r="H15" s="8">
        <f>IF((ROUND(C16,0)+ROUND(F16,0)+('PREMISAS 01'!G9-(TRUNC('PREMISAS 01'!G9*0.3)+TRUNC('PREMISAS 01'!G9*0.7))))&gt;=COUNTA(A8:A15),G15+1,G15)</f>
        <v>36</v>
      </c>
    </row>
    <row r="16" spans="1:8" ht="12.75">
      <c r="A16" s="11" t="s">
        <v>6</v>
      </c>
      <c r="B16" s="12">
        <f aca="true" t="shared" si="1" ref="B16:H16">SUM(B8:B15)</f>
        <v>288</v>
      </c>
      <c r="C16" s="13">
        <f t="shared" si="1"/>
        <v>0</v>
      </c>
      <c r="D16" s="13">
        <f t="shared" si="1"/>
        <v>100</v>
      </c>
      <c r="E16" s="12">
        <f t="shared" si="1"/>
        <v>667</v>
      </c>
      <c r="F16" s="14">
        <f t="shared" si="1"/>
        <v>5.000000000000043</v>
      </c>
      <c r="G16" s="12">
        <f t="shared" si="1"/>
        <v>955</v>
      </c>
      <c r="H16" s="12">
        <f t="shared" si="1"/>
        <v>955</v>
      </c>
    </row>
    <row r="19" spans="1:8" ht="15">
      <c r="A19" s="149" t="s">
        <v>61</v>
      </c>
      <c r="B19" s="179"/>
      <c r="C19" s="179"/>
      <c r="D19" s="179"/>
      <c r="E19" s="179"/>
      <c r="F19" s="179"/>
      <c r="G19" s="180"/>
      <c r="H19" s="41">
        <f>'PREMISAS 01'!G30</f>
        <v>5</v>
      </c>
    </row>
    <row r="21" spans="1:8" ht="21">
      <c r="A21" s="173"/>
      <c r="B21" s="173"/>
      <c r="C21" s="173"/>
      <c r="D21" s="173"/>
      <c r="E21" s="173"/>
      <c r="F21" s="173"/>
      <c r="G21" s="173"/>
      <c r="H21" s="173"/>
    </row>
  </sheetData>
  <sheetProtection/>
  <mergeCells count="8">
    <mergeCell ref="C2:H2"/>
    <mergeCell ref="A21:H21"/>
    <mergeCell ref="A6:A7"/>
    <mergeCell ref="B6:F6"/>
    <mergeCell ref="G6:G7"/>
    <mergeCell ref="H6:H7"/>
    <mergeCell ref="A5:H5"/>
    <mergeCell ref="A19:G19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60"/>
  <sheetViews>
    <sheetView zoomScalePageLayoutView="0" workbookViewId="0" topLeftCell="J1">
      <selection activeCell="T1" sqref="T1"/>
    </sheetView>
  </sheetViews>
  <sheetFormatPr defaultColWidth="11.421875" defaultRowHeight="15"/>
  <cols>
    <col min="2" max="3" width="7.7109375" style="0" customWidth="1"/>
    <col min="4" max="4" width="9.00390625" style="0" customWidth="1"/>
    <col min="5" max="5" width="7.8515625" style="0" customWidth="1"/>
    <col min="6" max="24" width="7.7109375" style="0" customWidth="1"/>
    <col min="25" max="25" width="9.00390625" style="0" customWidth="1"/>
    <col min="26" max="47" width="7.7109375" style="0" customWidth="1"/>
  </cols>
  <sheetData>
    <row r="1" spans="43:47" s="5" customFormat="1" ht="23.25">
      <c r="AQ1" s="43"/>
      <c r="AR1" s="43"/>
      <c r="AS1" s="43"/>
      <c r="AT1" s="43"/>
      <c r="AU1" s="43"/>
    </row>
    <row r="2" spans="43:47" s="5" customFormat="1" ht="23.25">
      <c r="AQ2" s="16"/>
      <c r="AR2" s="16"/>
      <c r="AS2" s="16"/>
      <c r="AT2" s="16"/>
      <c r="AU2" s="16"/>
    </row>
    <row r="3" spans="2:47" s="5" customFormat="1" ht="23.25">
      <c r="B3" s="92" t="str">
        <f>"PROPUESTA DE PAUTA DE "&amp;'PREMISAS 01'!B9&amp;" DEL PROCESO ELECTORAL LOCAL EN EL ESTADO DE "&amp;'PREMISAS 01'!C5</f>
        <v>PROPUESTA DE PAUTA DE PRECAMPAÑA DEL PROCESO ELECTORAL LOCAL EN EL ESTADO DE YUCATÁN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73" t="s">
        <v>103</v>
      </c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43"/>
      <c r="AQ3" s="16"/>
      <c r="AR3" s="16"/>
      <c r="AS3" s="16"/>
      <c r="AT3" s="16"/>
      <c r="AU3" s="16"/>
    </row>
    <row r="4" spans="2:86" s="5" customFormat="1" ht="15" customHeight="1">
      <c r="B4" s="91" t="s">
        <v>56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X4" s="90"/>
      <c r="Y4" s="90"/>
      <c r="Z4" s="90"/>
      <c r="AA4" s="90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</row>
    <row r="5" spans="2:86" s="5" customFormat="1" ht="15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5">
        <v>33</v>
      </c>
      <c r="AI5" s="5">
        <v>34</v>
      </c>
      <c r="AJ5" s="5">
        <v>35</v>
      </c>
      <c r="AK5" s="5">
        <v>36</v>
      </c>
      <c r="AL5" s="5">
        <v>37</v>
      </c>
      <c r="AM5" s="5">
        <v>38</v>
      </c>
      <c r="AN5" s="5">
        <v>39</v>
      </c>
      <c r="AO5" s="5">
        <v>40</v>
      </c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</row>
    <row r="6" spans="1:47" s="5" customFormat="1" ht="15">
      <c r="A6" s="100" t="s">
        <v>29</v>
      </c>
      <c r="B6" s="181" t="s">
        <v>90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3"/>
      <c r="AC6" s="181" t="s">
        <v>35</v>
      </c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3"/>
      <c r="AP6" s="42"/>
      <c r="AQ6" s="42"/>
      <c r="AR6" s="42"/>
      <c r="AS6" s="42"/>
      <c r="AT6" s="42"/>
      <c r="AU6" s="42"/>
    </row>
    <row r="7" spans="1:47" s="21" customFormat="1" ht="15">
      <c r="A7" s="100"/>
      <c r="B7" s="59">
        <v>40183</v>
      </c>
      <c r="C7" s="59">
        <f>B7+1</f>
        <v>40184</v>
      </c>
      <c r="D7" s="59">
        <f aca="true" t="shared" si="0" ref="D7:AO7">C7+1</f>
        <v>40185</v>
      </c>
      <c r="E7" s="59">
        <f t="shared" si="0"/>
        <v>40186</v>
      </c>
      <c r="F7" s="59">
        <f t="shared" si="0"/>
        <v>40187</v>
      </c>
      <c r="G7" s="59">
        <f t="shared" si="0"/>
        <v>40188</v>
      </c>
      <c r="H7" s="59">
        <f t="shared" si="0"/>
        <v>40189</v>
      </c>
      <c r="I7" s="59">
        <f t="shared" si="0"/>
        <v>40190</v>
      </c>
      <c r="J7" s="59">
        <f t="shared" si="0"/>
        <v>40191</v>
      </c>
      <c r="K7" s="59">
        <f t="shared" si="0"/>
        <v>40192</v>
      </c>
      <c r="L7" s="59">
        <f t="shared" si="0"/>
        <v>40193</v>
      </c>
      <c r="M7" s="59">
        <f t="shared" si="0"/>
        <v>40194</v>
      </c>
      <c r="N7" s="59">
        <f t="shared" si="0"/>
        <v>40195</v>
      </c>
      <c r="O7" s="59">
        <f t="shared" si="0"/>
        <v>40196</v>
      </c>
      <c r="P7" s="59">
        <f t="shared" si="0"/>
        <v>40197</v>
      </c>
      <c r="Q7" s="59">
        <f t="shared" si="0"/>
        <v>40198</v>
      </c>
      <c r="R7" s="59">
        <f t="shared" si="0"/>
        <v>40199</v>
      </c>
      <c r="S7" s="59">
        <f t="shared" si="0"/>
        <v>40200</v>
      </c>
      <c r="T7" s="59">
        <f t="shared" si="0"/>
        <v>40201</v>
      </c>
      <c r="U7" s="59">
        <f t="shared" si="0"/>
        <v>40202</v>
      </c>
      <c r="V7" s="59">
        <f t="shared" si="0"/>
        <v>40203</v>
      </c>
      <c r="W7" s="59">
        <f t="shared" si="0"/>
        <v>40204</v>
      </c>
      <c r="X7" s="59">
        <f t="shared" si="0"/>
        <v>40205</v>
      </c>
      <c r="Y7" s="59">
        <f t="shared" si="0"/>
        <v>40206</v>
      </c>
      <c r="Z7" s="59">
        <f t="shared" si="0"/>
        <v>40207</v>
      </c>
      <c r="AA7" s="59">
        <f t="shared" si="0"/>
        <v>40208</v>
      </c>
      <c r="AB7" s="59">
        <f t="shared" si="0"/>
        <v>40209</v>
      </c>
      <c r="AC7" s="59">
        <f t="shared" si="0"/>
        <v>40210</v>
      </c>
      <c r="AD7" s="59">
        <f t="shared" si="0"/>
        <v>40211</v>
      </c>
      <c r="AE7" s="59">
        <f t="shared" si="0"/>
        <v>40212</v>
      </c>
      <c r="AF7" s="59">
        <f t="shared" si="0"/>
        <v>40213</v>
      </c>
      <c r="AG7" s="59">
        <f t="shared" si="0"/>
        <v>40214</v>
      </c>
      <c r="AH7" s="59">
        <f t="shared" si="0"/>
        <v>40215</v>
      </c>
      <c r="AI7" s="59">
        <f t="shared" si="0"/>
        <v>40216</v>
      </c>
      <c r="AJ7" s="59">
        <f t="shared" si="0"/>
        <v>40217</v>
      </c>
      <c r="AK7" s="59">
        <f t="shared" si="0"/>
        <v>40218</v>
      </c>
      <c r="AL7" s="59">
        <f t="shared" si="0"/>
        <v>40219</v>
      </c>
      <c r="AM7" s="59">
        <f t="shared" si="0"/>
        <v>40220</v>
      </c>
      <c r="AN7" s="59">
        <f t="shared" si="0"/>
        <v>40221</v>
      </c>
      <c r="AO7" s="59">
        <f t="shared" si="0"/>
        <v>40222</v>
      </c>
      <c r="AP7" s="42"/>
      <c r="AQ7" s="42"/>
      <c r="AR7" s="42"/>
      <c r="AS7" s="42"/>
      <c r="AT7" s="42"/>
      <c r="AU7" s="42"/>
    </row>
    <row r="8" spans="1:47" s="21" customFormat="1" ht="15">
      <c r="A8" s="100"/>
      <c r="B8" s="60">
        <v>40183</v>
      </c>
      <c r="C8" s="60">
        <f>B8+1</f>
        <v>40184</v>
      </c>
      <c r="D8" s="60">
        <f aca="true" t="shared" si="1" ref="D8:AO8">C8+1</f>
        <v>40185</v>
      </c>
      <c r="E8" s="60">
        <f t="shared" si="1"/>
        <v>40186</v>
      </c>
      <c r="F8" s="60">
        <f t="shared" si="1"/>
        <v>40187</v>
      </c>
      <c r="G8" s="60">
        <f t="shared" si="1"/>
        <v>40188</v>
      </c>
      <c r="H8" s="60">
        <f t="shared" si="1"/>
        <v>40189</v>
      </c>
      <c r="I8" s="60">
        <f t="shared" si="1"/>
        <v>40190</v>
      </c>
      <c r="J8" s="60">
        <f t="shared" si="1"/>
        <v>40191</v>
      </c>
      <c r="K8" s="60">
        <f t="shared" si="1"/>
        <v>40192</v>
      </c>
      <c r="L8" s="60">
        <f t="shared" si="1"/>
        <v>40193</v>
      </c>
      <c r="M8" s="60">
        <f t="shared" si="1"/>
        <v>40194</v>
      </c>
      <c r="N8" s="60">
        <f t="shared" si="1"/>
        <v>40195</v>
      </c>
      <c r="O8" s="60">
        <f t="shared" si="1"/>
        <v>40196</v>
      </c>
      <c r="P8" s="60">
        <f t="shared" si="1"/>
        <v>40197</v>
      </c>
      <c r="Q8" s="60">
        <f t="shared" si="1"/>
        <v>40198</v>
      </c>
      <c r="R8" s="60">
        <f t="shared" si="1"/>
        <v>40199</v>
      </c>
      <c r="S8" s="60">
        <f t="shared" si="1"/>
        <v>40200</v>
      </c>
      <c r="T8" s="60">
        <f t="shared" si="1"/>
        <v>40201</v>
      </c>
      <c r="U8" s="60">
        <f t="shared" si="1"/>
        <v>40202</v>
      </c>
      <c r="V8" s="60">
        <f t="shared" si="1"/>
        <v>40203</v>
      </c>
      <c r="W8" s="60">
        <f t="shared" si="1"/>
        <v>40204</v>
      </c>
      <c r="X8" s="60">
        <f t="shared" si="1"/>
        <v>40205</v>
      </c>
      <c r="Y8" s="60">
        <f t="shared" si="1"/>
        <v>40206</v>
      </c>
      <c r="Z8" s="60">
        <f t="shared" si="1"/>
        <v>40207</v>
      </c>
      <c r="AA8" s="60">
        <f t="shared" si="1"/>
        <v>40208</v>
      </c>
      <c r="AB8" s="60">
        <f t="shared" si="1"/>
        <v>40209</v>
      </c>
      <c r="AC8" s="60">
        <f t="shared" si="1"/>
        <v>40210</v>
      </c>
      <c r="AD8" s="60">
        <f t="shared" si="1"/>
        <v>40211</v>
      </c>
      <c r="AE8" s="60">
        <f t="shared" si="1"/>
        <v>40212</v>
      </c>
      <c r="AF8" s="60">
        <f t="shared" si="1"/>
        <v>40213</v>
      </c>
      <c r="AG8" s="60">
        <f t="shared" si="1"/>
        <v>40214</v>
      </c>
      <c r="AH8" s="60">
        <f t="shared" si="1"/>
        <v>40215</v>
      </c>
      <c r="AI8" s="60">
        <f t="shared" si="1"/>
        <v>40216</v>
      </c>
      <c r="AJ8" s="60">
        <f t="shared" si="1"/>
        <v>40217</v>
      </c>
      <c r="AK8" s="60">
        <f t="shared" si="1"/>
        <v>40218</v>
      </c>
      <c r="AL8" s="60">
        <f t="shared" si="1"/>
        <v>40219</v>
      </c>
      <c r="AM8" s="60">
        <f t="shared" si="1"/>
        <v>40220</v>
      </c>
      <c r="AN8" s="60">
        <f t="shared" si="1"/>
        <v>40221</v>
      </c>
      <c r="AO8" s="60">
        <f t="shared" si="1"/>
        <v>40222</v>
      </c>
      <c r="AP8" s="42"/>
      <c r="AQ8" s="42"/>
      <c r="AR8" s="42"/>
      <c r="AS8" s="42"/>
      <c r="AT8" s="42"/>
      <c r="AU8" s="42"/>
    </row>
    <row r="9" spans="1:47" s="21" customFormat="1" ht="15">
      <c r="A9" s="22">
        <v>1</v>
      </c>
      <c r="B9" s="28" t="s">
        <v>9</v>
      </c>
      <c r="C9" s="30" t="s">
        <v>13</v>
      </c>
      <c r="D9" s="25" t="s">
        <v>65</v>
      </c>
      <c r="E9" s="28" t="s">
        <v>9</v>
      </c>
      <c r="F9" s="28" t="s">
        <v>9</v>
      </c>
      <c r="G9" s="25" t="s">
        <v>65</v>
      </c>
      <c r="H9" s="28" t="s">
        <v>9</v>
      </c>
      <c r="I9" s="150" t="s">
        <v>89</v>
      </c>
      <c r="J9" s="25" t="s">
        <v>65</v>
      </c>
      <c r="K9" s="28" t="s">
        <v>9</v>
      </c>
      <c r="L9" s="31" t="s">
        <v>14</v>
      </c>
      <c r="M9" s="25" t="s">
        <v>65</v>
      </c>
      <c r="N9" s="28" t="s">
        <v>9</v>
      </c>
      <c r="O9" s="29" t="s">
        <v>11</v>
      </c>
      <c r="P9" s="25" t="s">
        <v>65</v>
      </c>
      <c r="Q9" s="28" t="s">
        <v>9</v>
      </c>
      <c r="R9" s="30" t="s">
        <v>13</v>
      </c>
      <c r="S9" s="25" t="s">
        <v>65</v>
      </c>
      <c r="T9" s="28" t="s">
        <v>9</v>
      </c>
      <c r="U9" s="26" t="s">
        <v>12</v>
      </c>
      <c r="V9" s="25" t="s">
        <v>65</v>
      </c>
      <c r="W9" s="28" t="s">
        <v>9</v>
      </c>
      <c r="X9" s="150" t="s">
        <v>89</v>
      </c>
      <c r="Y9" s="25" t="s">
        <v>65</v>
      </c>
      <c r="Z9" s="28" t="s">
        <v>9</v>
      </c>
      <c r="AA9" s="30" t="s">
        <v>13</v>
      </c>
      <c r="AB9" s="25" t="s">
        <v>65</v>
      </c>
      <c r="AC9" s="28" t="s">
        <v>9</v>
      </c>
      <c r="AD9" s="27" t="s">
        <v>15</v>
      </c>
      <c r="AE9" s="25" t="s">
        <v>65</v>
      </c>
      <c r="AF9" s="28" t="s">
        <v>9</v>
      </c>
      <c r="AG9" s="150" t="s">
        <v>89</v>
      </c>
      <c r="AH9" s="28" t="s">
        <v>9</v>
      </c>
      <c r="AI9" s="28" t="s">
        <v>9</v>
      </c>
      <c r="AJ9" s="31" t="s">
        <v>14</v>
      </c>
      <c r="AK9" s="25" t="s">
        <v>65</v>
      </c>
      <c r="AL9" s="28" t="s">
        <v>9</v>
      </c>
      <c r="AM9" s="29" t="s">
        <v>11</v>
      </c>
      <c r="AN9" s="25" t="s">
        <v>65</v>
      </c>
      <c r="AO9" s="28" t="s">
        <v>9</v>
      </c>
      <c r="AP9" s="42"/>
      <c r="AQ9" s="42"/>
      <c r="AR9" s="42"/>
      <c r="AS9" s="42"/>
      <c r="AT9" s="42"/>
      <c r="AU9" s="42"/>
    </row>
    <row r="10" spans="1:47" s="21" customFormat="1" ht="15">
      <c r="A10" s="22">
        <v>2</v>
      </c>
      <c r="B10" s="25" t="s">
        <v>65</v>
      </c>
      <c r="C10" s="28" t="s">
        <v>9</v>
      </c>
      <c r="D10" s="31" t="s">
        <v>14</v>
      </c>
      <c r="E10" s="25" t="s">
        <v>65</v>
      </c>
      <c r="F10" s="28" t="s">
        <v>9</v>
      </c>
      <c r="G10" s="27" t="s">
        <v>15</v>
      </c>
      <c r="H10" s="25" t="s">
        <v>65</v>
      </c>
      <c r="I10" s="28" t="s">
        <v>9</v>
      </c>
      <c r="J10" s="150" t="s">
        <v>89</v>
      </c>
      <c r="K10" s="25" t="s">
        <v>65</v>
      </c>
      <c r="L10" s="28" t="s">
        <v>9</v>
      </c>
      <c r="M10" s="31" t="s">
        <v>14</v>
      </c>
      <c r="N10" s="25" t="s">
        <v>65</v>
      </c>
      <c r="O10" s="28" t="s">
        <v>9</v>
      </c>
      <c r="P10" s="29" t="s">
        <v>11</v>
      </c>
      <c r="Q10" s="25" t="s">
        <v>65</v>
      </c>
      <c r="R10" s="28" t="s">
        <v>9</v>
      </c>
      <c r="S10" s="30" t="s">
        <v>13</v>
      </c>
      <c r="T10" s="25" t="s">
        <v>65</v>
      </c>
      <c r="U10" s="28" t="s">
        <v>9</v>
      </c>
      <c r="V10" s="26" t="s">
        <v>12</v>
      </c>
      <c r="W10" s="25" t="s">
        <v>65</v>
      </c>
      <c r="X10" s="28" t="s">
        <v>9</v>
      </c>
      <c r="Y10" s="29" t="s">
        <v>11</v>
      </c>
      <c r="Z10" s="25" t="s">
        <v>65</v>
      </c>
      <c r="AA10" s="28" t="s">
        <v>9</v>
      </c>
      <c r="AB10" s="30" t="s">
        <v>13</v>
      </c>
      <c r="AC10" s="25" t="s">
        <v>65</v>
      </c>
      <c r="AD10" s="28" t="s">
        <v>9</v>
      </c>
      <c r="AE10" s="27" t="s">
        <v>15</v>
      </c>
      <c r="AF10" s="25" t="s">
        <v>65</v>
      </c>
      <c r="AG10" s="28" t="s">
        <v>9</v>
      </c>
      <c r="AH10" s="150" t="s">
        <v>89</v>
      </c>
      <c r="AI10" s="25" t="s">
        <v>65</v>
      </c>
      <c r="AJ10" s="28" t="s">
        <v>9</v>
      </c>
      <c r="AK10" s="31" t="s">
        <v>14</v>
      </c>
      <c r="AL10" s="25" t="s">
        <v>65</v>
      </c>
      <c r="AM10" s="28" t="s">
        <v>9</v>
      </c>
      <c r="AN10" s="96" t="s">
        <v>36</v>
      </c>
      <c r="AO10" s="25" t="s">
        <v>65</v>
      </c>
      <c r="AP10" s="42"/>
      <c r="AQ10" s="42"/>
      <c r="AR10" s="42"/>
      <c r="AS10" s="42"/>
      <c r="AT10" s="42"/>
      <c r="AU10" s="42"/>
    </row>
    <row r="11" spans="1:47" s="21" customFormat="1" ht="15">
      <c r="A11" s="22">
        <v>3</v>
      </c>
      <c r="B11" s="29" t="s">
        <v>11</v>
      </c>
      <c r="C11" s="25" t="s">
        <v>65</v>
      </c>
      <c r="D11" s="28" t="s">
        <v>9</v>
      </c>
      <c r="E11" s="26" t="s">
        <v>12</v>
      </c>
      <c r="F11" s="25" t="s">
        <v>65</v>
      </c>
      <c r="G11" s="28" t="s">
        <v>9</v>
      </c>
      <c r="H11" s="27" t="s">
        <v>15</v>
      </c>
      <c r="I11" s="25" t="s">
        <v>65</v>
      </c>
      <c r="J11" s="28" t="s">
        <v>9</v>
      </c>
      <c r="K11" s="150" t="s">
        <v>89</v>
      </c>
      <c r="L11" s="25" t="s">
        <v>65</v>
      </c>
      <c r="M11" s="28" t="s">
        <v>9</v>
      </c>
      <c r="N11" s="31" t="s">
        <v>14</v>
      </c>
      <c r="O11" s="25" t="s">
        <v>65</v>
      </c>
      <c r="P11" s="28" t="s">
        <v>9</v>
      </c>
      <c r="Q11" s="29" t="s">
        <v>11</v>
      </c>
      <c r="R11" s="28" t="s">
        <v>9</v>
      </c>
      <c r="S11" s="28" t="s">
        <v>9</v>
      </c>
      <c r="T11" s="30" t="s">
        <v>13</v>
      </c>
      <c r="U11" s="25" t="s">
        <v>65</v>
      </c>
      <c r="V11" s="28" t="s">
        <v>9</v>
      </c>
      <c r="W11" s="26" t="s">
        <v>12</v>
      </c>
      <c r="X11" s="25" t="s">
        <v>65</v>
      </c>
      <c r="Y11" s="28" t="s">
        <v>9</v>
      </c>
      <c r="Z11" s="29" t="s">
        <v>11</v>
      </c>
      <c r="AA11" s="25" t="s">
        <v>65</v>
      </c>
      <c r="AB11" s="28" t="s">
        <v>9</v>
      </c>
      <c r="AC11" s="150" t="s">
        <v>89</v>
      </c>
      <c r="AD11" s="25" t="s">
        <v>65</v>
      </c>
      <c r="AE11" s="28" t="s">
        <v>9</v>
      </c>
      <c r="AF11" s="27" t="s">
        <v>15</v>
      </c>
      <c r="AG11" s="25" t="s">
        <v>65</v>
      </c>
      <c r="AH11" s="28" t="s">
        <v>9</v>
      </c>
      <c r="AI11" s="150" t="s">
        <v>89</v>
      </c>
      <c r="AJ11" s="25" t="s">
        <v>65</v>
      </c>
      <c r="AK11" s="28" t="s">
        <v>9</v>
      </c>
      <c r="AL11" s="31" t="s">
        <v>14</v>
      </c>
      <c r="AM11" s="25" t="s">
        <v>65</v>
      </c>
      <c r="AN11" s="28" t="s">
        <v>9</v>
      </c>
      <c r="AO11" s="29" t="s">
        <v>11</v>
      </c>
      <c r="AP11" s="42"/>
      <c r="AQ11" s="42"/>
      <c r="AR11" s="42"/>
      <c r="AS11" s="42"/>
      <c r="AT11" s="42"/>
      <c r="AU11" s="42"/>
    </row>
    <row r="12" spans="1:47" s="21" customFormat="1" ht="15">
      <c r="A12" s="22">
        <v>4</v>
      </c>
      <c r="B12" s="28" t="s">
        <v>9</v>
      </c>
      <c r="C12" s="29" t="s">
        <v>11</v>
      </c>
      <c r="D12" s="25" t="s">
        <v>65</v>
      </c>
      <c r="E12" s="28" t="s">
        <v>9</v>
      </c>
      <c r="F12" s="30" t="s">
        <v>13</v>
      </c>
      <c r="G12" s="25" t="s">
        <v>65</v>
      </c>
      <c r="H12" s="28" t="s">
        <v>9</v>
      </c>
      <c r="I12" s="27" t="s">
        <v>15</v>
      </c>
      <c r="J12" s="25" t="s">
        <v>65</v>
      </c>
      <c r="K12" s="28" t="s">
        <v>9</v>
      </c>
      <c r="L12" s="150" t="s">
        <v>89</v>
      </c>
      <c r="M12" s="25" t="s">
        <v>65</v>
      </c>
      <c r="N12" s="28" t="s">
        <v>9</v>
      </c>
      <c r="O12" s="31" t="s">
        <v>14</v>
      </c>
      <c r="P12" s="25" t="s">
        <v>65</v>
      </c>
      <c r="Q12" s="28" t="s">
        <v>9</v>
      </c>
      <c r="R12" s="150" t="s">
        <v>89</v>
      </c>
      <c r="S12" s="25" t="s">
        <v>65</v>
      </c>
      <c r="T12" s="28" t="s">
        <v>9</v>
      </c>
      <c r="U12" s="30" t="s">
        <v>13</v>
      </c>
      <c r="V12" s="25" t="s">
        <v>65</v>
      </c>
      <c r="W12" s="28" t="s">
        <v>9</v>
      </c>
      <c r="X12" s="26" t="s">
        <v>12</v>
      </c>
      <c r="Y12" s="25" t="s">
        <v>65</v>
      </c>
      <c r="Z12" s="28" t="s">
        <v>9</v>
      </c>
      <c r="AA12" s="150" t="s">
        <v>89</v>
      </c>
      <c r="AB12" s="25" t="s">
        <v>65</v>
      </c>
      <c r="AC12" s="28" t="s">
        <v>9</v>
      </c>
      <c r="AD12" s="30" t="s">
        <v>13</v>
      </c>
      <c r="AE12" s="25" t="s">
        <v>65</v>
      </c>
      <c r="AF12" s="28" t="s">
        <v>9</v>
      </c>
      <c r="AG12" s="27" t="s">
        <v>15</v>
      </c>
      <c r="AH12" s="25" t="s">
        <v>65</v>
      </c>
      <c r="AI12" s="28" t="s">
        <v>9</v>
      </c>
      <c r="AJ12" s="150" t="s">
        <v>89</v>
      </c>
      <c r="AK12" s="28" t="s">
        <v>9</v>
      </c>
      <c r="AL12" s="28" t="s">
        <v>9</v>
      </c>
      <c r="AM12" s="31" t="s">
        <v>14</v>
      </c>
      <c r="AN12" s="25" t="s">
        <v>65</v>
      </c>
      <c r="AO12" s="28" t="s">
        <v>9</v>
      </c>
      <c r="AP12" s="42"/>
      <c r="AQ12" s="42"/>
      <c r="AR12" s="42"/>
      <c r="AS12" s="42"/>
      <c r="AT12" s="42"/>
      <c r="AU12" s="42"/>
    </row>
    <row r="13" spans="1:47" s="21" customFormat="1" ht="15">
      <c r="A13" s="22">
        <v>5</v>
      </c>
      <c r="B13" s="25" t="s">
        <v>65</v>
      </c>
      <c r="C13" s="28" t="s">
        <v>9</v>
      </c>
      <c r="D13" s="28" t="s">
        <v>9</v>
      </c>
      <c r="E13" s="25" t="s">
        <v>65</v>
      </c>
      <c r="F13" s="28" t="s">
        <v>9</v>
      </c>
      <c r="G13" s="31" t="s">
        <v>14</v>
      </c>
      <c r="H13" s="25" t="s">
        <v>65</v>
      </c>
      <c r="I13" s="28" t="s">
        <v>9</v>
      </c>
      <c r="J13" s="27" t="s">
        <v>15</v>
      </c>
      <c r="K13" s="25" t="s">
        <v>65</v>
      </c>
      <c r="L13" s="28" t="s">
        <v>9</v>
      </c>
      <c r="M13" s="150" t="s">
        <v>89</v>
      </c>
      <c r="N13" s="25" t="s">
        <v>65</v>
      </c>
      <c r="O13" s="28" t="s">
        <v>9</v>
      </c>
      <c r="P13" s="31" t="s">
        <v>14</v>
      </c>
      <c r="Q13" s="25" t="s">
        <v>65</v>
      </c>
      <c r="R13" s="28" t="s">
        <v>9</v>
      </c>
      <c r="S13" s="29" t="s">
        <v>11</v>
      </c>
      <c r="T13" s="25" t="s">
        <v>65</v>
      </c>
      <c r="U13" s="28" t="s">
        <v>9</v>
      </c>
      <c r="V13" s="30" t="s">
        <v>13</v>
      </c>
      <c r="W13" s="25" t="s">
        <v>65</v>
      </c>
      <c r="X13" s="28" t="s">
        <v>9</v>
      </c>
      <c r="Y13" s="26" t="s">
        <v>12</v>
      </c>
      <c r="Z13" s="25" t="s">
        <v>65</v>
      </c>
      <c r="AA13" s="28" t="s">
        <v>9</v>
      </c>
      <c r="AB13" s="29" t="s">
        <v>11</v>
      </c>
      <c r="AC13" s="25" t="s">
        <v>65</v>
      </c>
      <c r="AD13" s="28" t="s">
        <v>9</v>
      </c>
      <c r="AE13" s="150" t="s">
        <v>89</v>
      </c>
      <c r="AF13" s="25" t="s">
        <v>65</v>
      </c>
      <c r="AG13" s="28" t="s">
        <v>9</v>
      </c>
      <c r="AH13" s="27" t="s">
        <v>15</v>
      </c>
      <c r="AI13" s="25" t="s">
        <v>65</v>
      </c>
      <c r="AJ13" s="28" t="s">
        <v>9</v>
      </c>
      <c r="AK13" s="150" t="s">
        <v>89</v>
      </c>
      <c r="AL13" s="25" t="s">
        <v>65</v>
      </c>
      <c r="AM13" s="28" t="s">
        <v>9</v>
      </c>
      <c r="AN13" s="31" t="s">
        <v>14</v>
      </c>
      <c r="AO13" s="25" t="s">
        <v>65</v>
      </c>
      <c r="AP13" s="42"/>
      <c r="AQ13" s="42"/>
      <c r="AR13" s="42"/>
      <c r="AS13" s="42"/>
      <c r="AT13" s="42"/>
      <c r="AU13" s="42"/>
    </row>
    <row r="14" spans="1:47" s="21" customFormat="1" ht="15">
      <c r="A14" s="22">
        <v>6</v>
      </c>
      <c r="B14" s="26" t="s">
        <v>12</v>
      </c>
      <c r="C14" s="25" t="s">
        <v>65</v>
      </c>
      <c r="D14" s="28" t="s">
        <v>9</v>
      </c>
      <c r="E14" s="29" t="s">
        <v>11</v>
      </c>
      <c r="F14" s="25" t="s">
        <v>65</v>
      </c>
      <c r="G14" s="28" t="s">
        <v>9</v>
      </c>
      <c r="H14" s="26" t="s">
        <v>12</v>
      </c>
      <c r="I14" s="25" t="s">
        <v>65</v>
      </c>
      <c r="J14" s="28" t="s">
        <v>9</v>
      </c>
      <c r="K14" s="27" t="s">
        <v>15</v>
      </c>
      <c r="L14" s="25" t="s">
        <v>65</v>
      </c>
      <c r="M14" s="28" t="s">
        <v>9</v>
      </c>
      <c r="N14" s="150" t="s">
        <v>89</v>
      </c>
      <c r="O14" s="25" t="s">
        <v>65</v>
      </c>
      <c r="P14" s="28" t="s">
        <v>9</v>
      </c>
      <c r="Q14" s="31" t="s">
        <v>14</v>
      </c>
      <c r="R14" s="25" t="s">
        <v>65</v>
      </c>
      <c r="S14" s="28" t="s">
        <v>9</v>
      </c>
      <c r="T14" s="29" t="s">
        <v>11</v>
      </c>
      <c r="U14" s="25" t="s">
        <v>65</v>
      </c>
      <c r="V14" s="28" t="s">
        <v>9</v>
      </c>
      <c r="W14" s="30" t="s">
        <v>13</v>
      </c>
      <c r="X14" s="25" t="s">
        <v>65</v>
      </c>
      <c r="Y14" s="28" t="s">
        <v>9</v>
      </c>
      <c r="Z14" s="26" t="s">
        <v>12</v>
      </c>
      <c r="AA14" s="25" t="s">
        <v>65</v>
      </c>
      <c r="AB14" s="28" t="s">
        <v>9</v>
      </c>
      <c r="AC14" s="29" t="s">
        <v>11</v>
      </c>
      <c r="AD14" s="25" t="s">
        <v>65</v>
      </c>
      <c r="AE14" s="28" t="s">
        <v>9</v>
      </c>
      <c r="AF14" s="96" t="s">
        <v>36</v>
      </c>
      <c r="AG14" s="25" t="s">
        <v>65</v>
      </c>
      <c r="AH14" s="28" t="s">
        <v>9</v>
      </c>
      <c r="AI14" s="27" t="s">
        <v>15</v>
      </c>
      <c r="AJ14" s="25" t="s">
        <v>65</v>
      </c>
      <c r="AK14" s="28" t="s">
        <v>9</v>
      </c>
      <c r="AL14" s="150" t="s">
        <v>89</v>
      </c>
      <c r="AM14" s="25" t="s">
        <v>65</v>
      </c>
      <c r="AN14" s="28" t="s">
        <v>9</v>
      </c>
      <c r="AO14" s="31" t="s">
        <v>14</v>
      </c>
      <c r="AP14" s="42"/>
      <c r="AQ14" s="42"/>
      <c r="AR14" s="42"/>
      <c r="AS14" s="42"/>
      <c r="AT14" s="42"/>
      <c r="AU14" s="42"/>
    </row>
    <row r="15" spans="1:47" s="21" customFormat="1" ht="15">
      <c r="A15" s="22">
        <v>7</v>
      </c>
      <c r="B15" s="28" t="s">
        <v>9</v>
      </c>
      <c r="C15" s="26" t="s">
        <v>12</v>
      </c>
      <c r="D15" s="25" t="s">
        <v>65</v>
      </c>
      <c r="E15" s="28" t="s">
        <v>9</v>
      </c>
      <c r="F15" s="29" t="s">
        <v>11</v>
      </c>
      <c r="G15" s="25" t="s">
        <v>65</v>
      </c>
      <c r="H15" s="28" t="s">
        <v>9</v>
      </c>
      <c r="I15" s="30" t="s">
        <v>13</v>
      </c>
      <c r="J15" s="25" t="s">
        <v>65</v>
      </c>
      <c r="K15" s="28" t="s">
        <v>9</v>
      </c>
      <c r="L15" s="27" t="s">
        <v>15</v>
      </c>
      <c r="M15" s="25" t="s">
        <v>65</v>
      </c>
      <c r="N15" s="28" t="s">
        <v>9</v>
      </c>
      <c r="O15" s="150" t="s">
        <v>89</v>
      </c>
      <c r="P15" s="25" t="s">
        <v>65</v>
      </c>
      <c r="Q15" s="28" t="s">
        <v>9</v>
      </c>
      <c r="R15" s="31" t="s">
        <v>14</v>
      </c>
      <c r="S15" s="25" t="s">
        <v>65</v>
      </c>
      <c r="T15" s="28" t="s">
        <v>9</v>
      </c>
      <c r="U15" s="29" t="s">
        <v>11</v>
      </c>
      <c r="V15" s="28" t="s">
        <v>9</v>
      </c>
      <c r="W15" s="28" t="s">
        <v>9</v>
      </c>
      <c r="X15" s="30" t="s">
        <v>13</v>
      </c>
      <c r="Y15" s="25" t="s">
        <v>65</v>
      </c>
      <c r="Z15" s="28" t="s">
        <v>9</v>
      </c>
      <c r="AA15" s="26" t="s">
        <v>12</v>
      </c>
      <c r="AB15" s="25" t="s">
        <v>65</v>
      </c>
      <c r="AC15" s="28" t="s">
        <v>9</v>
      </c>
      <c r="AD15" s="150" t="s">
        <v>89</v>
      </c>
      <c r="AE15" s="25" t="s">
        <v>65</v>
      </c>
      <c r="AF15" s="28" t="s">
        <v>9</v>
      </c>
      <c r="AG15" s="30" t="s">
        <v>13</v>
      </c>
      <c r="AH15" s="25" t="s">
        <v>65</v>
      </c>
      <c r="AI15" s="28" t="s">
        <v>9</v>
      </c>
      <c r="AJ15" s="27" t="s">
        <v>15</v>
      </c>
      <c r="AK15" s="25" t="s">
        <v>65</v>
      </c>
      <c r="AL15" s="28" t="s">
        <v>9</v>
      </c>
      <c r="AM15" s="150" t="s">
        <v>89</v>
      </c>
      <c r="AN15" s="25" t="s">
        <v>65</v>
      </c>
      <c r="AO15" s="28" t="s">
        <v>9</v>
      </c>
      <c r="AP15" s="42"/>
      <c r="AQ15" s="42"/>
      <c r="AR15" s="42"/>
      <c r="AS15" s="42"/>
      <c r="AT15" s="42"/>
      <c r="AU15" s="42"/>
    </row>
    <row r="16" spans="1:47" s="21" customFormat="1" ht="15">
      <c r="A16" s="22">
        <v>8</v>
      </c>
      <c r="B16" s="25" t="s">
        <v>65</v>
      </c>
      <c r="C16" s="28" t="s">
        <v>9</v>
      </c>
      <c r="D16" s="26" t="s">
        <v>12</v>
      </c>
      <c r="E16" s="25" t="s">
        <v>65</v>
      </c>
      <c r="F16" s="28" t="s">
        <v>9</v>
      </c>
      <c r="G16" s="29" t="s">
        <v>11</v>
      </c>
      <c r="H16" s="25" t="s">
        <v>65</v>
      </c>
      <c r="I16" s="28" t="s">
        <v>9</v>
      </c>
      <c r="J16" s="31" t="s">
        <v>14</v>
      </c>
      <c r="K16" s="25" t="s">
        <v>65</v>
      </c>
      <c r="L16" s="28" t="s">
        <v>9</v>
      </c>
      <c r="M16" s="27" t="s">
        <v>15</v>
      </c>
      <c r="N16" s="25" t="s">
        <v>65</v>
      </c>
      <c r="O16" s="28" t="s">
        <v>9</v>
      </c>
      <c r="P16" s="150" t="s">
        <v>89</v>
      </c>
      <c r="Q16" s="25" t="s">
        <v>65</v>
      </c>
      <c r="R16" s="28" t="s">
        <v>9</v>
      </c>
      <c r="S16" s="31" t="s">
        <v>14</v>
      </c>
      <c r="T16" s="25" t="s">
        <v>65</v>
      </c>
      <c r="U16" s="28" t="s">
        <v>9</v>
      </c>
      <c r="V16" s="150" t="s">
        <v>89</v>
      </c>
      <c r="W16" s="25" t="s">
        <v>65</v>
      </c>
      <c r="X16" s="28" t="s">
        <v>9</v>
      </c>
      <c r="Y16" s="30" t="s">
        <v>13</v>
      </c>
      <c r="Z16" s="25" t="s">
        <v>65</v>
      </c>
      <c r="AA16" s="28" t="s">
        <v>9</v>
      </c>
      <c r="AB16" s="26" t="s">
        <v>12</v>
      </c>
      <c r="AC16" s="25" t="s">
        <v>65</v>
      </c>
      <c r="AD16" s="28" t="s">
        <v>9</v>
      </c>
      <c r="AE16" s="29" t="s">
        <v>11</v>
      </c>
      <c r="AF16" s="25" t="s">
        <v>65</v>
      </c>
      <c r="AG16" s="28" t="s">
        <v>9</v>
      </c>
      <c r="AH16" s="30" t="s">
        <v>13</v>
      </c>
      <c r="AI16" s="25" t="s">
        <v>65</v>
      </c>
      <c r="AJ16" s="28" t="s">
        <v>9</v>
      </c>
      <c r="AK16" s="27" t="s">
        <v>15</v>
      </c>
      <c r="AL16" s="25" t="s">
        <v>65</v>
      </c>
      <c r="AM16" s="28" t="s">
        <v>9</v>
      </c>
      <c r="AN16" s="150" t="s">
        <v>89</v>
      </c>
      <c r="AO16" s="28" t="s">
        <v>9</v>
      </c>
      <c r="AP16" s="42"/>
      <c r="AQ16" s="42"/>
      <c r="AR16" s="42"/>
      <c r="AS16" s="42"/>
      <c r="AT16" s="42"/>
      <c r="AU16" s="42"/>
    </row>
    <row r="17" spans="1:47" s="21" customFormat="1" ht="15">
      <c r="A17" s="22">
        <v>9</v>
      </c>
      <c r="B17" s="30" t="s">
        <v>13</v>
      </c>
      <c r="C17" s="25" t="s">
        <v>65</v>
      </c>
      <c r="D17" s="28" t="s">
        <v>9</v>
      </c>
      <c r="E17" s="26" t="s">
        <v>12</v>
      </c>
      <c r="F17" s="25" t="s">
        <v>65</v>
      </c>
      <c r="G17" s="28" t="s">
        <v>9</v>
      </c>
      <c r="H17" s="28" t="s">
        <v>9</v>
      </c>
      <c r="I17" s="25" t="s">
        <v>65</v>
      </c>
      <c r="J17" s="28" t="s">
        <v>9</v>
      </c>
      <c r="K17" s="26" t="s">
        <v>12</v>
      </c>
      <c r="L17" s="25" t="s">
        <v>65</v>
      </c>
      <c r="M17" s="28" t="s">
        <v>9</v>
      </c>
      <c r="N17" s="27" t="s">
        <v>15</v>
      </c>
      <c r="O17" s="25" t="s">
        <v>65</v>
      </c>
      <c r="P17" s="28" t="s">
        <v>9</v>
      </c>
      <c r="Q17" s="150" t="s">
        <v>89</v>
      </c>
      <c r="R17" s="25" t="s">
        <v>65</v>
      </c>
      <c r="S17" s="28" t="s">
        <v>9</v>
      </c>
      <c r="T17" s="31" t="s">
        <v>14</v>
      </c>
      <c r="U17" s="25" t="s">
        <v>65</v>
      </c>
      <c r="V17" s="28" t="s">
        <v>9</v>
      </c>
      <c r="W17" s="29" t="s">
        <v>11</v>
      </c>
      <c r="X17" s="25" t="s">
        <v>65</v>
      </c>
      <c r="Y17" s="28" t="s">
        <v>9</v>
      </c>
      <c r="Z17" s="30" t="s">
        <v>13</v>
      </c>
      <c r="AA17" s="25" t="s">
        <v>65</v>
      </c>
      <c r="AB17" s="28" t="s">
        <v>9</v>
      </c>
      <c r="AC17" s="26" t="s">
        <v>12</v>
      </c>
      <c r="AD17" s="25" t="s">
        <v>65</v>
      </c>
      <c r="AE17" s="28" t="s">
        <v>9</v>
      </c>
      <c r="AF17" s="29" t="s">
        <v>11</v>
      </c>
      <c r="AG17" s="25" t="s">
        <v>65</v>
      </c>
      <c r="AH17" s="28" t="s">
        <v>9</v>
      </c>
      <c r="AI17" s="34" t="s">
        <v>36</v>
      </c>
      <c r="AJ17" s="25" t="s">
        <v>65</v>
      </c>
      <c r="AK17" s="28" t="s">
        <v>9</v>
      </c>
      <c r="AL17" s="27" t="s">
        <v>15</v>
      </c>
      <c r="AM17" s="25" t="s">
        <v>65</v>
      </c>
      <c r="AN17" s="28" t="s">
        <v>9</v>
      </c>
      <c r="AO17" s="150" t="s">
        <v>89</v>
      </c>
      <c r="AP17" s="42"/>
      <c r="AQ17" s="42"/>
      <c r="AR17" s="42"/>
      <c r="AS17" s="42"/>
      <c r="AT17" s="42"/>
      <c r="AU17" s="42"/>
    </row>
    <row r="18" spans="1:47" s="21" customFormat="1" ht="15">
      <c r="A18" s="22">
        <v>10</v>
      </c>
      <c r="B18" s="28" t="s">
        <v>9</v>
      </c>
      <c r="C18" s="30" t="s">
        <v>13</v>
      </c>
      <c r="D18" s="25" t="s">
        <v>65</v>
      </c>
      <c r="E18" s="28" t="s">
        <v>9</v>
      </c>
      <c r="F18" s="26" t="s">
        <v>12</v>
      </c>
      <c r="G18" s="25" t="s">
        <v>65</v>
      </c>
      <c r="H18" s="28" t="s">
        <v>9</v>
      </c>
      <c r="I18" s="29" t="s">
        <v>11</v>
      </c>
      <c r="J18" s="25" t="s">
        <v>65</v>
      </c>
      <c r="K18" s="28" t="s">
        <v>9</v>
      </c>
      <c r="L18" s="30" t="s">
        <v>13</v>
      </c>
      <c r="M18" s="25" t="s">
        <v>65</v>
      </c>
      <c r="N18" s="28" t="s">
        <v>9</v>
      </c>
      <c r="O18" s="27" t="s">
        <v>15</v>
      </c>
      <c r="P18" s="25" t="s">
        <v>65</v>
      </c>
      <c r="Q18" s="28" t="s">
        <v>9</v>
      </c>
      <c r="R18" s="150" t="s">
        <v>89</v>
      </c>
      <c r="S18" s="25" t="s">
        <v>65</v>
      </c>
      <c r="T18" s="28" t="s">
        <v>9</v>
      </c>
      <c r="U18" s="31" t="s">
        <v>14</v>
      </c>
      <c r="V18" s="25" t="s">
        <v>65</v>
      </c>
      <c r="W18" s="28" t="s">
        <v>9</v>
      </c>
      <c r="X18" s="29" t="s">
        <v>11</v>
      </c>
      <c r="Y18" s="25" t="s">
        <v>65</v>
      </c>
      <c r="Z18" s="28" t="s">
        <v>9</v>
      </c>
      <c r="AA18" s="30" t="s">
        <v>13</v>
      </c>
      <c r="AB18" s="25" t="s">
        <v>65</v>
      </c>
      <c r="AC18" s="28" t="s">
        <v>9</v>
      </c>
      <c r="AD18" s="26" t="s">
        <v>12</v>
      </c>
      <c r="AE18" s="25" t="s">
        <v>65</v>
      </c>
      <c r="AF18" s="28" t="s">
        <v>9</v>
      </c>
      <c r="AG18" s="150" t="s">
        <v>89</v>
      </c>
      <c r="AH18" s="25" t="s">
        <v>65</v>
      </c>
      <c r="AI18" s="28" t="s">
        <v>9</v>
      </c>
      <c r="AJ18" s="30" t="s">
        <v>13</v>
      </c>
      <c r="AK18" s="25" t="s">
        <v>65</v>
      </c>
      <c r="AL18" s="28" t="s">
        <v>9</v>
      </c>
      <c r="AM18" s="27" t="s">
        <v>15</v>
      </c>
      <c r="AN18" s="25" t="s">
        <v>65</v>
      </c>
      <c r="AO18" s="28" t="s">
        <v>9</v>
      </c>
      <c r="AP18" s="42"/>
      <c r="AQ18" s="42"/>
      <c r="AR18" s="42"/>
      <c r="AS18" s="42"/>
      <c r="AT18" s="42"/>
      <c r="AU18" s="42"/>
    </row>
    <row r="19" spans="1:47" s="21" customFormat="1" ht="15">
      <c r="A19" s="22">
        <v>11</v>
      </c>
      <c r="B19" s="25" t="s">
        <v>65</v>
      </c>
      <c r="C19" s="28" t="s">
        <v>9</v>
      </c>
      <c r="D19" s="30" t="s">
        <v>13</v>
      </c>
      <c r="E19" s="25" t="s">
        <v>65</v>
      </c>
      <c r="F19" s="28" t="s">
        <v>9</v>
      </c>
      <c r="G19" s="26" t="s">
        <v>12</v>
      </c>
      <c r="H19" s="25" t="s">
        <v>65</v>
      </c>
      <c r="I19" s="28" t="s">
        <v>9</v>
      </c>
      <c r="J19" s="29" t="s">
        <v>11</v>
      </c>
      <c r="K19" s="25" t="s">
        <v>65</v>
      </c>
      <c r="L19" s="28" t="s">
        <v>9</v>
      </c>
      <c r="M19" s="31" t="s">
        <v>14</v>
      </c>
      <c r="N19" s="25" t="s">
        <v>65</v>
      </c>
      <c r="O19" s="28" t="s">
        <v>9</v>
      </c>
      <c r="P19" s="27" t="s">
        <v>15</v>
      </c>
      <c r="Q19" s="25" t="s">
        <v>65</v>
      </c>
      <c r="R19" s="28" t="s">
        <v>9</v>
      </c>
      <c r="S19" s="150" t="s">
        <v>89</v>
      </c>
      <c r="T19" s="25" t="s">
        <v>65</v>
      </c>
      <c r="U19" s="28" t="s">
        <v>9</v>
      </c>
      <c r="V19" s="31" t="s">
        <v>14</v>
      </c>
      <c r="W19" s="25" t="s">
        <v>65</v>
      </c>
      <c r="X19" s="28" t="s">
        <v>9</v>
      </c>
      <c r="Y19" s="29" t="s">
        <v>11</v>
      </c>
      <c r="Z19" s="28" t="s">
        <v>9</v>
      </c>
      <c r="AA19" s="28" t="s">
        <v>9</v>
      </c>
      <c r="AB19" s="30" t="s">
        <v>13</v>
      </c>
      <c r="AC19" s="25" t="s">
        <v>65</v>
      </c>
      <c r="AD19" s="28" t="s">
        <v>9</v>
      </c>
      <c r="AE19" s="26" t="s">
        <v>12</v>
      </c>
      <c r="AF19" s="25" t="s">
        <v>65</v>
      </c>
      <c r="AG19" s="28" t="s">
        <v>9</v>
      </c>
      <c r="AH19" s="29" t="s">
        <v>11</v>
      </c>
      <c r="AI19" s="25" t="s">
        <v>65</v>
      </c>
      <c r="AJ19" s="28" t="s">
        <v>9</v>
      </c>
      <c r="AK19" s="150" t="s">
        <v>89</v>
      </c>
      <c r="AL19" s="25" t="s">
        <v>65</v>
      </c>
      <c r="AM19" s="28" t="s">
        <v>9</v>
      </c>
      <c r="AN19" s="27" t="s">
        <v>15</v>
      </c>
      <c r="AO19" s="25" t="s">
        <v>65</v>
      </c>
      <c r="AP19" s="42"/>
      <c r="AQ19" s="42"/>
      <c r="AR19" s="42"/>
      <c r="AS19" s="42"/>
      <c r="AT19" s="42"/>
      <c r="AU19" s="42"/>
    </row>
    <row r="20" spans="1:47" s="21" customFormat="1" ht="15">
      <c r="A20" s="22">
        <v>12</v>
      </c>
      <c r="B20" s="29" t="s">
        <v>11</v>
      </c>
      <c r="C20" s="25" t="s">
        <v>65</v>
      </c>
      <c r="D20" s="28" t="s">
        <v>9</v>
      </c>
      <c r="E20" s="30" t="s">
        <v>13</v>
      </c>
      <c r="F20" s="25" t="s">
        <v>65</v>
      </c>
      <c r="G20" s="28" t="s">
        <v>9</v>
      </c>
      <c r="H20" s="26" t="s">
        <v>12</v>
      </c>
      <c r="I20" s="25" t="s">
        <v>65</v>
      </c>
      <c r="J20" s="28" t="s">
        <v>9</v>
      </c>
      <c r="K20" s="29" t="s">
        <v>11</v>
      </c>
      <c r="L20" s="25" t="s">
        <v>65</v>
      </c>
      <c r="M20" s="28" t="s">
        <v>9</v>
      </c>
      <c r="N20" s="26" t="s">
        <v>12</v>
      </c>
      <c r="O20" s="25" t="s">
        <v>65</v>
      </c>
      <c r="P20" s="28" t="s">
        <v>9</v>
      </c>
      <c r="Q20" s="27" t="s">
        <v>15</v>
      </c>
      <c r="R20" s="25" t="s">
        <v>65</v>
      </c>
      <c r="S20" s="28" t="s">
        <v>9</v>
      </c>
      <c r="T20" s="150" t="s">
        <v>89</v>
      </c>
      <c r="U20" s="25" t="s">
        <v>65</v>
      </c>
      <c r="V20" s="28" t="s">
        <v>9</v>
      </c>
      <c r="W20" s="31" t="s">
        <v>14</v>
      </c>
      <c r="X20" s="25" t="s">
        <v>65</v>
      </c>
      <c r="Y20" s="28" t="s">
        <v>9</v>
      </c>
      <c r="Z20" s="150" t="s">
        <v>89</v>
      </c>
      <c r="AA20" s="25" t="s">
        <v>65</v>
      </c>
      <c r="AB20" s="28" t="s">
        <v>9</v>
      </c>
      <c r="AC20" s="30" t="s">
        <v>13</v>
      </c>
      <c r="AD20" s="25" t="s">
        <v>65</v>
      </c>
      <c r="AE20" s="28" t="s">
        <v>9</v>
      </c>
      <c r="AF20" s="26" t="s">
        <v>12</v>
      </c>
      <c r="AG20" s="25" t="s">
        <v>65</v>
      </c>
      <c r="AH20" s="28" t="s">
        <v>9</v>
      </c>
      <c r="AI20" s="29" t="s">
        <v>11</v>
      </c>
      <c r="AJ20" s="25" t="s">
        <v>65</v>
      </c>
      <c r="AK20" s="28" t="s">
        <v>9</v>
      </c>
      <c r="AL20" s="96" t="s">
        <v>36</v>
      </c>
      <c r="AM20" s="25" t="s">
        <v>65</v>
      </c>
      <c r="AN20" s="28" t="s">
        <v>9</v>
      </c>
      <c r="AO20" s="27" t="s">
        <v>15</v>
      </c>
      <c r="AP20" s="42"/>
      <c r="AQ20" s="42"/>
      <c r="AR20" s="42"/>
      <c r="AS20" s="42"/>
      <c r="AT20" s="42"/>
      <c r="AU20" s="42"/>
    </row>
    <row r="21" spans="1:47" s="21" customFormat="1" ht="15">
      <c r="A21" s="22">
        <v>13</v>
      </c>
      <c r="B21" s="28" t="s">
        <v>9</v>
      </c>
      <c r="C21" s="29" t="s">
        <v>11</v>
      </c>
      <c r="D21" s="25" t="s">
        <v>65</v>
      </c>
      <c r="E21" s="28" t="s">
        <v>9</v>
      </c>
      <c r="F21" s="30" t="s">
        <v>13</v>
      </c>
      <c r="G21" s="25" t="s">
        <v>65</v>
      </c>
      <c r="H21" s="28" t="s">
        <v>9</v>
      </c>
      <c r="I21" s="26" t="s">
        <v>12</v>
      </c>
      <c r="J21" s="25" t="s">
        <v>65</v>
      </c>
      <c r="K21" s="28" t="s">
        <v>9</v>
      </c>
      <c r="L21" s="28" t="s">
        <v>9</v>
      </c>
      <c r="M21" s="25" t="s">
        <v>65</v>
      </c>
      <c r="N21" s="28" t="s">
        <v>9</v>
      </c>
      <c r="O21" s="30" t="s">
        <v>13</v>
      </c>
      <c r="P21" s="25" t="s">
        <v>65</v>
      </c>
      <c r="Q21" s="28" t="s">
        <v>9</v>
      </c>
      <c r="R21" s="27" t="s">
        <v>15</v>
      </c>
      <c r="S21" s="25" t="s">
        <v>65</v>
      </c>
      <c r="T21" s="28" t="s">
        <v>9</v>
      </c>
      <c r="U21" s="150" t="s">
        <v>89</v>
      </c>
      <c r="V21" s="25" t="s">
        <v>65</v>
      </c>
      <c r="W21" s="28" t="s">
        <v>9</v>
      </c>
      <c r="X21" s="31" t="s">
        <v>14</v>
      </c>
      <c r="Y21" s="25" t="s">
        <v>65</v>
      </c>
      <c r="Z21" s="28" t="s">
        <v>9</v>
      </c>
      <c r="AA21" s="29" t="s">
        <v>11</v>
      </c>
      <c r="AB21" s="25" t="s">
        <v>65</v>
      </c>
      <c r="AC21" s="28" t="s">
        <v>9</v>
      </c>
      <c r="AD21" s="30" t="s">
        <v>13</v>
      </c>
      <c r="AE21" s="25" t="s">
        <v>65</v>
      </c>
      <c r="AF21" s="28" t="s">
        <v>9</v>
      </c>
      <c r="AG21" s="26" t="s">
        <v>12</v>
      </c>
      <c r="AH21" s="25" t="s">
        <v>65</v>
      </c>
      <c r="AI21" s="28" t="s">
        <v>9</v>
      </c>
      <c r="AJ21" s="150" t="s">
        <v>89</v>
      </c>
      <c r="AK21" s="25" t="s">
        <v>65</v>
      </c>
      <c r="AL21" s="28" t="s">
        <v>9</v>
      </c>
      <c r="AM21" s="30" t="s">
        <v>13</v>
      </c>
      <c r="AN21" s="25" t="s">
        <v>65</v>
      </c>
      <c r="AO21" s="28" t="s">
        <v>9</v>
      </c>
      <c r="AP21" s="42"/>
      <c r="AQ21" s="42"/>
      <c r="AR21" s="42"/>
      <c r="AS21" s="42"/>
      <c r="AT21" s="42"/>
      <c r="AU21" s="42"/>
    </row>
    <row r="22" spans="1:47" s="21" customFormat="1" ht="15">
      <c r="A22" s="22">
        <v>14</v>
      </c>
      <c r="B22" s="25" t="s">
        <v>65</v>
      </c>
      <c r="C22" s="28" t="s">
        <v>9</v>
      </c>
      <c r="D22" s="29" t="s">
        <v>11</v>
      </c>
      <c r="E22" s="25" t="s">
        <v>65</v>
      </c>
      <c r="F22" s="28" t="s">
        <v>9</v>
      </c>
      <c r="G22" s="30" t="s">
        <v>13</v>
      </c>
      <c r="H22" s="25" t="s">
        <v>65</v>
      </c>
      <c r="I22" s="28" t="s">
        <v>9</v>
      </c>
      <c r="J22" s="26" t="s">
        <v>12</v>
      </c>
      <c r="K22" s="25" t="s">
        <v>65</v>
      </c>
      <c r="L22" s="28" t="s">
        <v>9</v>
      </c>
      <c r="M22" s="29" t="s">
        <v>11</v>
      </c>
      <c r="N22" s="25" t="s">
        <v>65</v>
      </c>
      <c r="O22" s="28" t="s">
        <v>9</v>
      </c>
      <c r="P22" s="31" t="s">
        <v>14</v>
      </c>
      <c r="Q22" s="25" t="s">
        <v>65</v>
      </c>
      <c r="R22" s="28" t="s">
        <v>9</v>
      </c>
      <c r="S22" s="27" t="s">
        <v>15</v>
      </c>
      <c r="T22" s="25" t="s">
        <v>65</v>
      </c>
      <c r="U22" s="28" t="s">
        <v>9</v>
      </c>
      <c r="V22" s="150" t="s">
        <v>89</v>
      </c>
      <c r="W22" s="25" t="s">
        <v>65</v>
      </c>
      <c r="X22" s="28" t="s">
        <v>9</v>
      </c>
      <c r="Y22" s="31" t="s">
        <v>14</v>
      </c>
      <c r="Z22" s="25" t="s">
        <v>65</v>
      </c>
      <c r="AA22" s="28" t="s">
        <v>9</v>
      </c>
      <c r="AB22" s="29" t="s">
        <v>11</v>
      </c>
      <c r="AC22" s="25" t="s">
        <v>65</v>
      </c>
      <c r="AD22" s="28" t="s">
        <v>9</v>
      </c>
      <c r="AE22" s="30" t="s">
        <v>13</v>
      </c>
      <c r="AF22" s="25" t="s">
        <v>65</v>
      </c>
      <c r="AG22" s="28" t="s">
        <v>9</v>
      </c>
      <c r="AH22" s="26" t="s">
        <v>12</v>
      </c>
      <c r="AI22" s="25" t="s">
        <v>65</v>
      </c>
      <c r="AJ22" s="28" t="s">
        <v>9</v>
      </c>
      <c r="AK22" s="29" t="s">
        <v>11</v>
      </c>
      <c r="AL22" s="25" t="s">
        <v>65</v>
      </c>
      <c r="AM22" s="28" t="s">
        <v>9</v>
      </c>
      <c r="AN22" s="150" t="s">
        <v>89</v>
      </c>
      <c r="AO22" s="25" t="s">
        <v>65</v>
      </c>
      <c r="AP22" s="42"/>
      <c r="AQ22" s="42"/>
      <c r="AR22" s="42"/>
      <c r="AS22" s="42"/>
      <c r="AT22" s="42"/>
      <c r="AU22" s="42"/>
    </row>
    <row r="23" spans="1:47" s="21" customFormat="1" ht="15">
      <c r="A23" s="22">
        <v>15</v>
      </c>
      <c r="B23" s="31" t="s">
        <v>14</v>
      </c>
      <c r="C23" s="25" t="s">
        <v>65</v>
      </c>
      <c r="D23" s="28" t="s">
        <v>9</v>
      </c>
      <c r="E23" s="29" t="s">
        <v>11</v>
      </c>
      <c r="F23" s="25" t="s">
        <v>65</v>
      </c>
      <c r="G23" s="28" t="s">
        <v>9</v>
      </c>
      <c r="H23" s="30" t="s">
        <v>13</v>
      </c>
      <c r="I23" s="25" t="s">
        <v>65</v>
      </c>
      <c r="J23" s="28" t="s">
        <v>9</v>
      </c>
      <c r="K23" s="26" t="s">
        <v>12</v>
      </c>
      <c r="L23" s="25" t="s">
        <v>65</v>
      </c>
      <c r="M23" s="28" t="s">
        <v>9</v>
      </c>
      <c r="N23" s="29" t="s">
        <v>11</v>
      </c>
      <c r="O23" s="25" t="s">
        <v>65</v>
      </c>
      <c r="P23" s="28" t="s">
        <v>9</v>
      </c>
      <c r="Q23" s="26" t="s">
        <v>12</v>
      </c>
      <c r="R23" s="25" t="s">
        <v>65</v>
      </c>
      <c r="S23" s="28" t="s">
        <v>9</v>
      </c>
      <c r="T23" s="27" t="s">
        <v>15</v>
      </c>
      <c r="U23" s="25" t="s">
        <v>65</v>
      </c>
      <c r="V23" s="28" t="s">
        <v>9</v>
      </c>
      <c r="W23" s="150" t="s">
        <v>89</v>
      </c>
      <c r="X23" s="25" t="s">
        <v>65</v>
      </c>
      <c r="Y23" s="28" t="s">
        <v>9</v>
      </c>
      <c r="Z23" s="31" t="s">
        <v>14</v>
      </c>
      <c r="AA23" s="25" t="s">
        <v>65</v>
      </c>
      <c r="AB23" s="28" t="s">
        <v>9</v>
      </c>
      <c r="AC23" s="150" t="s">
        <v>89</v>
      </c>
      <c r="AD23" s="28" t="s">
        <v>9</v>
      </c>
      <c r="AE23" s="28" t="s">
        <v>9</v>
      </c>
      <c r="AF23" s="30" t="s">
        <v>13</v>
      </c>
      <c r="AG23" s="25" t="s">
        <v>65</v>
      </c>
      <c r="AH23" s="28" t="s">
        <v>9</v>
      </c>
      <c r="AI23" s="26" t="s">
        <v>12</v>
      </c>
      <c r="AJ23" s="25" t="s">
        <v>65</v>
      </c>
      <c r="AK23" s="28" t="s">
        <v>9</v>
      </c>
      <c r="AL23" s="29" t="s">
        <v>11</v>
      </c>
      <c r="AM23" s="25" t="s">
        <v>65</v>
      </c>
      <c r="AN23" s="28" t="s">
        <v>9</v>
      </c>
      <c r="AO23" s="30" t="s">
        <v>13</v>
      </c>
      <c r="AP23" s="42"/>
      <c r="AQ23" s="42"/>
      <c r="AR23" s="42"/>
      <c r="AS23" s="42"/>
      <c r="AT23" s="42"/>
      <c r="AU23" s="42"/>
    </row>
    <row r="24" spans="1:47" s="21" customFormat="1" ht="15">
      <c r="A24" s="22">
        <v>16</v>
      </c>
      <c r="B24" s="28" t="s">
        <v>9</v>
      </c>
      <c r="C24" s="31" t="s">
        <v>14</v>
      </c>
      <c r="D24" s="25" t="s">
        <v>65</v>
      </c>
      <c r="E24" s="28" t="s">
        <v>9</v>
      </c>
      <c r="F24" s="29" t="s">
        <v>11</v>
      </c>
      <c r="G24" s="25" t="s">
        <v>65</v>
      </c>
      <c r="H24" s="28" t="s">
        <v>9</v>
      </c>
      <c r="I24" s="30" t="s">
        <v>13</v>
      </c>
      <c r="J24" s="25" t="s">
        <v>65</v>
      </c>
      <c r="K24" s="28" t="s">
        <v>9</v>
      </c>
      <c r="L24" s="26" t="s">
        <v>12</v>
      </c>
      <c r="M24" s="25" t="s">
        <v>65</v>
      </c>
      <c r="N24" s="28" t="s">
        <v>9</v>
      </c>
      <c r="O24" s="29" t="s">
        <v>11</v>
      </c>
      <c r="P24" s="25" t="s">
        <v>65</v>
      </c>
      <c r="Q24" s="28" t="s">
        <v>9</v>
      </c>
      <c r="R24" s="30" t="s">
        <v>13</v>
      </c>
      <c r="S24" s="25" t="s">
        <v>65</v>
      </c>
      <c r="T24" s="28" t="s">
        <v>9</v>
      </c>
      <c r="U24" s="27" t="s">
        <v>15</v>
      </c>
      <c r="V24" s="25" t="s">
        <v>65</v>
      </c>
      <c r="W24" s="28" t="s">
        <v>9</v>
      </c>
      <c r="X24" s="150" t="s">
        <v>89</v>
      </c>
      <c r="Y24" s="25" t="s">
        <v>65</v>
      </c>
      <c r="Z24" s="28" t="s">
        <v>9</v>
      </c>
      <c r="AA24" s="31" t="s">
        <v>14</v>
      </c>
      <c r="AB24" s="25" t="s">
        <v>65</v>
      </c>
      <c r="AC24" s="28" t="s">
        <v>9</v>
      </c>
      <c r="AD24" s="29" t="s">
        <v>11</v>
      </c>
      <c r="AE24" s="25" t="s">
        <v>65</v>
      </c>
      <c r="AF24" s="28" t="s">
        <v>9</v>
      </c>
      <c r="AG24" s="30" t="s">
        <v>13</v>
      </c>
      <c r="AH24" s="25" t="s">
        <v>65</v>
      </c>
      <c r="AI24" s="28" t="s">
        <v>9</v>
      </c>
      <c r="AJ24" s="26" t="s">
        <v>12</v>
      </c>
      <c r="AK24" s="25" t="s">
        <v>65</v>
      </c>
      <c r="AL24" s="28" t="s">
        <v>9</v>
      </c>
      <c r="AM24" s="150" t="s">
        <v>89</v>
      </c>
      <c r="AN24" s="25" t="s">
        <v>65</v>
      </c>
      <c r="AO24" s="28" t="s">
        <v>9</v>
      </c>
      <c r="AP24" s="42"/>
      <c r="AQ24" s="42"/>
      <c r="AR24" s="42"/>
      <c r="AS24" s="42"/>
      <c r="AT24" s="42"/>
      <c r="AU24" s="42"/>
    </row>
    <row r="25" spans="1:47" s="21" customFormat="1" ht="15">
      <c r="A25" s="22">
        <v>17</v>
      </c>
      <c r="B25" s="25" t="s">
        <v>65</v>
      </c>
      <c r="C25" s="28" t="s">
        <v>9</v>
      </c>
      <c r="D25" s="31" t="s">
        <v>14</v>
      </c>
      <c r="E25" s="25" t="s">
        <v>65</v>
      </c>
      <c r="F25" s="28" t="s">
        <v>9</v>
      </c>
      <c r="G25" s="29" t="s">
        <v>11</v>
      </c>
      <c r="H25" s="25" t="s">
        <v>65</v>
      </c>
      <c r="I25" s="28" t="s">
        <v>9</v>
      </c>
      <c r="J25" s="30" t="s">
        <v>13</v>
      </c>
      <c r="K25" s="25" t="s">
        <v>65</v>
      </c>
      <c r="L25" s="28" t="s">
        <v>9</v>
      </c>
      <c r="M25" s="26" t="s">
        <v>12</v>
      </c>
      <c r="N25" s="25" t="s">
        <v>65</v>
      </c>
      <c r="O25" s="28" t="s">
        <v>9</v>
      </c>
      <c r="P25" s="28" t="s">
        <v>9</v>
      </c>
      <c r="Q25" s="25" t="s">
        <v>65</v>
      </c>
      <c r="R25" s="28" t="s">
        <v>9</v>
      </c>
      <c r="S25" s="31" t="s">
        <v>14</v>
      </c>
      <c r="T25" s="25" t="s">
        <v>65</v>
      </c>
      <c r="U25" s="28" t="s">
        <v>9</v>
      </c>
      <c r="V25" s="27" t="s">
        <v>15</v>
      </c>
      <c r="W25" s="25" t="s">
        <v>65</v>
      </c>
      <c r="X25" s="28" t="s">
        <v>9</v>
      </c>
      <c r="Y25" s="150" t="s">
        <v>89</v>
      </c>
      <c r="Z25" s="25" t="s">
        <v>65</v>
      </c>
      <c r="AA25" s="28" t="s">
        <v>9</v>
      </c>
      <c r="AB25" s="31" t="s">
        <v>14</v>
      </c>
      <c r="AC25" s="25" t="s">
        <v>65</v>
      </c>
      <c r="AD25" s="28" t="s">
        <v>9</v>
      </c>
      <c r="AE25" s="29" t="s">
        <v>11</v>
      </c>
      <c r="AF25" s="25" t="s">
        <v>65</v>
      </c>
      <c r="AG25" s="28" t="s">
        <v>9</v>
      </c>
      <c r="AH25" s="30" t="s">
        <v>13</v>
      </c>
      <c r="AI25" s="25" t="s">
        <v>65</v>
      </c>
      <c r="AJ25" s="28" t="s">
        <v>9</v>
      </c>
      <c r="AK25" s="26" t="s">
        <v>12</v>
      </c>
      <c r="AL25" s="25" t="s">
        <v>65</v>
      </c>
      <c r="AM25" s="28" t="s">
        <v>9</v>
      </c>
      <c r="AN25" s="29" t="s">
        <v>11</v>
      </c>
      <c r="AO25" s="25" t="s">
        <v>65</v>
      </c>
      <c r="AP25" s="42"/>
      <c r="AQ25" s="42"/>
      <c r="AR25" s="42"/>
      <c r="AS25" s="42"/>
      <c r="AT25" s="42"/>
      <c r="AU25" s="42"/>
    </row>
    <row r="26" spans="1:47" s="21" customFormat="1" ht="15">
      <c r="A26" s="22">
        <v>18</v>
      </c>
      <c r="B26" s="150" t="s">
        <v>89</v>
      </c>
      <c r="C26" s="25" t="s">
        <v>65</v>
      </c>
      <c r="D26" s="28" t="s">
        <v>9</v>
      </c>
      <c r="E26" s="31" t="s">
        <v>14</v>
      </c>
      <c r="F26" s="25" t="s">
        <v>65</v>
      </c>
      <c r="G26" s="28" t="s">
        <v>9</v>
      </c>
      <c r="H26" s="29" t="s">
        <v>11</v>
      </c>
      <c r="I26" s="25" t="s">
        <v>65</v>
      </c>
      <c r="J26" s="28" t="s">
        <v>9</v>
      </c>
      <c r="K26" s="30" t="s">
        <v>13</v>
      </c>
      <c r="L26" s="25" t="s">
        <v>65</v>
      </c>
      <c r="M26" s="28" t="s">
        <v>9</v>
      </c>
      <c r="N26" s="26" t="s">
        <v>12</v>
      </c>
      <c r="O26" s="25" t="s">
        <v>65</v>
      </c>
      <c r="P26" s="28" t="s">
        <v>9</v>
      </c>
      <c r="Q26" s="29" t="s">
        <v>11</v>
      </c>
      <c r="R26" s="25" t="s">
        <v>65</v>
      </c>
      <c r="S26" s="28" t="s">
        <v>9</v>
      </c>
      <c r="T26" s="26" t="s">
        <v>12</v>
      </c>
      <c r="U26" s="25" t="s">
        <v>65</v>
      </c>
      <c r="V26" s="28" t="s">
        <v>9</v>
      </c>
      <c r="W26" s="27" t="s">
        <v>15</v>
      </c>
      <c r="X26" s="25" t="s">
        <v>65</v>
      </c>
      <c r="Y26" s="28" t="s">
        <v>9</v>
      </c>
      <c r="Z26" s="150" t="s">
        <v>89</v>
      </c>
      <c r="AA26" s="25" t="s">
        <v>65</v>
      </c>
      <c r="AB26" s="28" t="s">
        <v>9</v>
      </c>
      <c r="AC26" s="31" t="s">
        <v>14</v>
      </c>
      <c r="AD26" s="25" t="s">
        <v>65</v>
      </c>
      <c r="AE26" s="28" t="s">
        <v>9</v>
      </c>
      <c r="AF26" s="150" t="s">
        <v>89</v>
      </c>
      <c r="AG26" s="25" t="s">
        <v>65</v>
      </c>
      <c r="AH26" s="28" t="s">
        <v>9</v>
      </c>
      <c r="AI26" s="30" t="s">
        <v>13</v>
      </c>
      <c r="AJ26" s="25" t="s">
        <v>65</v>
      </c>
      <c r="AK26" s="28" t="s">
        <v>9</v>
      </c>
      <c r="AL26" s="26" t="s">
        <v>12</v>
      </c>
      <c r="AM26" s="25" t="s">
        <v>65</v>
      </c>
      <c r="AN26" s="28" t="s">
        <v>9</v>
      </c>
      <c r="AO26" s="29" t="s">
        <v>11</v>
      </c>
      <c r="AP26" s="42"/>
      <c r="AQ26" s="42"/>
      <c r="AR26" s="42"/>
      <c r="AS26" s="42"/>
      <c r="AT26" s="42"/>
      <c r="AU26" s="42"/>
    </row>
    <row r="27" spans="1:47" s="21" customFormat="1" ht="15">
      <c r="A27" s="22">
        <v>19</v>
      </c>
      <c r="B27" s="28" t="s">
        <v>9</v>
      </c>
      <c r="C27" s="150" t="s">
        <v>89</v>
      </c>
      <c r="D27" s="25" t="s">
        <v>65</v>
      </c>
      <c r="E27" s="28" t="s">
        <v>9</v>
      </c>
      <c r="F27" s="31" t="s">
        <v>14</v>
      </c>
      <c r="G27" s="25" t="s">
        <v>65</v>
      </c>
      <c r="H27" s="28" t="s">
        <v>9</v>
      </c>
      <c r="I27" s="29" t="s">
        <v>11</v>
      </c>
      <c r="J27" s="25" t="s">
        <v>65</v>
      </c>
      <c r="K27" s="28" t="s">
        <v>9</v>
      </c>
      <c r="L27" s="30" t="s">
        <v>13</v>
      </c>
      <c r="M27" s="25" t="s">
        <v>65</v>
      </c>
      <c r="N27" s="28" t="s">
        <v>9</v>
      </c>
      <c r="O27" s="26" t="s">
        <v>12</v>
      </c>
      <c r="P27" s="25" t="s">
        <v>65</v>
      </c>
      <c r="Q27" s="28" t="s">
        <v>9</v>
      </c>
      <c r="R27" s="29" t="s">
        <v>11</v>
      </c>
      <c r="S27" s="25" t="s">
        <v>65</v>
      </c>
      <c r="T27" s="28" t="s">
        <v>9</v>
      </c>
      <c r="U27" s="30" t="s">
        <v>13</v>
      </c>
      <c r="V27" s="25" t="s">
        <v>65</v>
      </c>
      <c r="W27" s="28" t="s">
        <v>9</v>
      </c>
      <c r="X27" s="27" t="s">
        <v>15</v>
      </c>
      <c r="Y27" s="25" t="s">
        <v>65</v>
      </c>
      <c r="Z27" s="28" t="s">
        <v>9</v>
      </c>
      <c r="AA27" s="150" t="s">
        <v>89</v>
      </c>
      <c r="AB27" s="25" t="s">
        <v>65</v>
      </c>
      <c r="AC27" s="28" t="s">
        <v>9</v>
      </c>
      <c r="AD27" s="31" t="s">
        <v>14</v>
      </c>
      <c r="AE27" s="25" t="s">
        <v>65</v>
      </c>
      <c r="AF27" s="28" t="s">
        <v>9</v>
      </c>
      <c r="AG27" s="29" t="s">
        <v>11</v>
      </c>
      <c r="AH27" s="25" t="s">
        <v>65</v>
      </c>
      <c r="AI27" s="28" t="s">
        <v>9</v>
      </c>
      <c r="AJ27" s="30" t="s">
        <v>13</v>
      </c>
      <c r="AK27" s="25" t="s">
        <v>65</v>
      </c>
      <c r="AL27" s="28" t="s">
        <v>9</v>
      </c>
      <c r="AM27" s="26" t="s">
        <v>12</v>
      </c>
      <c r="AN27" s="25" t="s">
        <v>65</v>
      </c>
      <c r="AO27" s="28" t="s">
        <v>9</v>
      </c>
      <c r="AP27" s="42"/>
      <c r="AQ27" s="42"/>
      <c r="AR27" s="42"/>
      <c r="AS27" s="42"/>
      <c r="AT27" s="42"/>
      <c r="AU27" s="42"/>
    </row>
    <row r="28" spans="1:47" s="21" customFormat="1" ht="15">
      <c r="A28" s="22">
        <v>20</v>
      </c>
      <c r="B28" s="25" t="s">
        <v>65</v>
      </c>
      <c r="C28" s="28" t="s">
        <v>9</v>
      </c>
      <c r="D28" s="150" t="s">
        <v>89</v>
      </c>
      <c r="E28" s="25" t="s">
        <v>65</v>
      </c>
      <c r="F28" s="28" t="s">
        <v>9</v>
      </c>
      <c r="G28" s="31" t="s">
        <v>14</v>
      </c>
      <c r="H28" s="25" t="s">
        <v>65</v>
      </c>
      <c r="I28" s="28" t="s">
        <v>9</v>
      </c>
      <c r="J28" s="29" t="s">
        <v>11</v>
      </c>
      <c r="K28" s="25" t="s">
        <v>65</v>
      </c>
      <c r="L28" s="28" t="s">
        <v>9</v>
      </c>
      <c r="M28" s="30" t="s">
        <v>13</v>
      </c>
      <c r="N28" s="25" t="s">
        <v>65</v>
      </c>
      <c r="O28" s="28" t="s">
        <v>9</v>
      </c>
      <c r="P28" s="26" t="s">
        <v>12</v>
      </c>
      <c r="Q28" s="25" t="s">
        <v>65</v>
      </c>
      <c r="R28" s="28" t="s">
        <v>9</v>
      </c>
      <c r="S28" s="29" t="s">
        <v>11</v>
      </c>
      <c r="T28" s="25" t="s">
        <v>65</v>
      </c>
      <c r="U28" s="28" t="s">
        <v>9</v>
      </c>
      <c r="V28" s="31" t="s">
        <v>14</v>
      </c>
      <c r="W28" s="25" t="s">
        <v>65</v>
      </c>
      <c r="X28" s="28" t="s">
        <v>9</v>
      </c>
      <c r="Y28" s="27" t="s">
        <v>15</v>
      </c>
      <c r="Z28" s="25" t="s">
        <v>65</v>
      </c>
      <c r="AA28" s="28" t="s">
        <v>9</v>
      </c>
      <c r="AB28" s="150" t="s">
        <v>89</v>
      </c>
      <c r="AC28" s="25" t="s">
        <v>65</v>
      </c>
      <c r="AD28" s="28" t="s">
        <v>9</v>
      </c>
      <c r="AE28" s="31" t="s">
        <v>14</v>
      </c>
      <c r="AF28" s="25" t="s">
        <v>65</v>
      </c>
      <c r="AG28" s="28" t="s">
        <v>9</v>
      </c>
      <c r="AH28" s="29" t="s">
        <v>11</v>
      </c>
      <c r="AI28" s="28" t="s">
        <v>9</v>
      </c>
      <c r="AJ28" s="28" t="s">
        <v>9</v>
      </c>
      <c r="AK28" s="30" t="s">
        <v>13</v>
      </c>
      <c r="AL28" s="25" t="s">
        <v>65</v>
      </c>
      <c r="AM28" s="28" t="s">
        <v>9</v>
      </c>
      <c r="AN28" s="26" t="s">
        <v>12</v>
      </c>
      <c r="AO28" s="25" t="s">
        <v>65</v>
      </c>
      <c r="AP28" s="42"/>
      <c r="AQ28" s="42"/>
      <c r="AR28" s="42"/>
      <c r="AS28" s="42"/>
      <c r="AT28" s="42"/>
      <c r="AU28" s="42"/>
    </row>
    <row r="29" spans="1:47" s="21" customFormat="1" ht="15">
      <c r="A29" s="22">
        <v>21</v>
      </c>
      <c r="B29" s="34" t="s">
        <v>36</v>
      </c>
      <c r="C29" s="25" t="s">
        <v>65</v>
      </c>
      <c r="D29" s="28" t="s">
        <v>9</v>
      </c>
      <c r="E29" s="150" t="s">
        <v>89</v>
      </c>
      <c r="F29" s="25" t="s">
        <v>65</v>
      </c>
      <c r="G29" s="28" t="s">
        <v>9</v>
      </c>
      <c r="H29" s="31" t="s">
        <v>14</v>
      </c>
      <c r="I29" s="25" t="s">
        <v>65</v>
      </c>
      <c r="J29" s="28" t="s">
        <v>9</v>
      </c>
      <c r="K29" s="29" t="s">
        <v>11</v>
      </c>
      <c r="L29" s="25" t="s">
        <v>65</v>
      </c>
      <c r="M29" s="28" t="s">
        <v>9</v>
      </c>
      <c r="N29" s="30" t="s">
        <v>13</v>
      </c>
      <c r="O29" s="25" t="s">
        <v>65</v>
      </c>
      <c r="P29" s="28" t="s">
        <v>9</v>
      </c>
      <c r="Q29" s="26" t="s">
        <v>12</v>
      </c>
      <c r="R29" s="25" t="s">
        <v>65</v>
      </c>
      <c r="S29" s="28" t="s">
        <v>9</v>
      </c>
      <c r="T29" s="28" t="s">
        <v>9</v>
      </c>
      <c r="U29" s="25" t="s">
        <v>65</v>
      </c>
      <c r="V29" s="28" t="s">
        <v>9</v>
      </c>
      <c r="W29" s="26" t="s">
        <v>12</v>
      </c>
      <c r="X29" s="25" t="s">
        <v>65</v>
      </c>
      <c r="Y29" s="28" t="s">
        <v>9</v>
      </c>
      <c r="Z29" s="27" t="s">
        <v>15</v>
      </c>
      <c r="AA29" s="25" t="s">
        <v>65</v>
      </c>
      <c r="AB29" s="28" t="s">
        <v>9</v>
      </c>
      <c r="AC29" s="150" t="s">
        <v>89</v>
      </c>
      <c r="AD29" s="25" t="s">
        <v>65</v>
      </c>
      <c r="AE29" s="28" t="s">
        <v>9</v>
      </c>
      <c r="AF29" s="31" t="s">
        <v>14</v>
      </c>
      <c r="AG29" s="25" t="s">
        <v>65</v>
      </c>
      <c r="AH29" s="28" t="s">
        <v>9</v>
      </c>
      <c r="AI29" s="150" t="s">
        <v>89</v>
      </c>
      <c r="AJ29" s="25" t="s">
        <v>65</v>
      </c>
      <c r="AK29" s="28" t="s">
        <v>9</v>
      </c>
      <c r="AL29" s="30" t="s">
        <v>13</v>
      </c>
      <c r="AM29" s="25" t="s">
        <v>65</v>
      </c>
      <c r="AN29" s="28" t="s">
        <v>9</v>
      </c>
      <c r="AO29" s="26" t="s">
        <v>12</v>
      </c>
      <c r="AP29" s="42"/>
      <c r="AQ29" s="42"/>
      <c r="AR29" s="42"/>
      <c r="AS29" s="42"/>
      <c r="AT29" s="42"/>
      <c r="AU29" s="42"/>
    </row>
    <row r="30" spans="1:47" s="21" customFormat="1" ht="15">
      <c r="A30" s="22">
        <v>22</v>
      </c>
      <c r="B30" s="28" t="s">
        <v>9</v>
      </c>
      <c r="C30" s="27" t="s">
        <v>15</v>
      </c>
      <c r="D30" s="28" t="s">
        <v>9</v>
      </c>
      <c r="E30" s="28" t="s">
        <v>9</v>
      </c>
      <c r="F30" s="150" t="s">
        <v>89</v>
      </c>
      <c r="G30" s="25" t="s">
        <v>65</v>
      </c>
      <c r="H30" s="28" t="s">
        <v>9</v>
      </c>
      <c r="I30" s="31" t="s">
        <v>14</v>
      </c>
      <c r="J30" s="25" t="s">
        <v>65</v>
      </c>
      <c r="K30" s="28" t="s">
        <v>9</v>
      </c>
      <c r="L30" s="29" t="s">
        <v>11</v>
      </c>
      <c r="M30" s="25" t="s">
        <v>65</v>
      </c>
      <c r="N30" s="28" t="s">
        <v>9</v>
      </c>
      <c r="O30" s="30" t="s">
        <v>13</v>
      </c>
      <c r="P30" s="25" t="s">
        <v>65</v>
      </c>
      <c r="Q30" s="28" t="s">
        <v>9</v>
      </c>
      <c r="R30" s="26" t="s">
        <v>12</v>
      </c>
      <c r="S30" s="25" t="s">
        <v>65</v>
      </c>
      <c r="T30" s="28" t="s">
        <v>9</v>
      </c>
      <c r="U30" s="29" t="s">
        <v>11</v>
      </c>
      <c r="V30" s="25" t="s">
        <v>65</v>
      </c>
      <c r="W30" s="28" t="s">
        <v>9</v>
      </c>
      <c r="X30" s="30" t="s">
        <v>13</v>
      </c>
      <c r="Y30" s="25" t="s">
        <v>65</v>
      </c>
      <c r="Z30" s="28" t="s">
        <v>9</v>
      </c>
      <c r="AA30" s="27" t="s">
        <v>15</v>
      </c>
      <c r="AB30" s="25" t="s">
        <v>65</v>
      </c>
      <c r="AC30" s="28" t="s">
        <v>9</v>
      </c>
      <c r="AD30" s="150" t="s">
        <v>89</v>
      </c>
      <c r="AE30" s="25" t="s">
        <v>65</v>
      </c>
      <c r="AF30" s="28" t="s">
        <v>9</v>
      </c>
      <c r="AG30" s="31" t="s">
        <v>14</v>
      </c>
      <c r="AH30" s="25" t="s">
        <v>65</v>
      </c>
      <c r="AI30" s="28" t="s">
        <v>9</v>
      </c>
      <c r="AJ30" s="29" t="s">
        <v>11</v>
      </c>
      <c r="AK30" s="25" t="s">
        <v>65</v>
      </c>
      <c r="AL30" s="28" t="s">
        <v>9</v>
      </c>
      <c r="AM30" s="30" t="s">
        <v>13</v>
      </c>
      <c r="AN30" s="25" t="s">
        <v>65</v>
      </c>
      <c r="AO30" s="28" t="s">
        <v>9</v>
      </c>
      <c r="AP30" s="42"/>
      <c r="AQ30" s="42"/>
      <c r="AR30" s="42"/>
      <c r="AS30" s="42"/>
      <c r="AT30" s="42"/>
      <c r="AU30" s="42"/>
    </row>
    <row r="31" spans="1:47" ht="15">
      <c r="A31" s="22">
        <v>23</v>
      </c>
      <c r="B31" s="25" t="s">
        <v>65</v>
      </c>
      <c r="C31" s="28" t="s">
        <v>9</v>
      </c>
      <c r="D31" s="27" t="s">
        <v>15</v>
      </c>
      <c r="E31" s="25" t="s">
        <v>65</v>
      </c>
      <c r="F31" s="28" t="s">
        <v>9</v>
      </c>
      <c r="G31" s="150" t="s">
        <v>89</v>
      </c>
      <c r="H31" s="25" t="s">
        <v>65</v>
      </c>
      <c r="I31" s="28" t="s">
        <v>9</v>
      </c>
      <c r="J31" s="31" t="s">
        <v>14</v>
      </c>
      <c r="K31" s="25" t="s">
        <v>65</v>
      </c>
      <c r="L31" s="28" t="s">
        <v>9</v>
      </c>
      <c r="M31" s="29" t="s">
        <v>11</v>
      </c>
      <c r="N31" s="25" t="s">
        <v>65</v>
      </c>
      <c r="O31" s="28" t="s">
        <v>9</v>
      </c>
      <c r="P31" s="30" t="s">
        <v>13</v>
      </c>
      <c r="Q31" s="25" t="s">
        <v>65</v>
      </c>
      <c r="R31" s="28" t="s">
        <v>9</v>
      </c>
      <c r="S31" s="26" t="s">
        <v>12</v>
      </c>
      <c r="T31" s="25" t="s">
        <v>65</v>
      </c>
      <c r="U31" s="28" t="s">
        <v>9</v>
      </c>
      <c r="V31" s="29" t="s">
        <v>11</v>
      </c>
      <c r="W31" s="25" t="s">
        <v>65</v>
      </c>
      <c r="X31" s="28" t="s">
        <v>9</v>
      </c>
      <c r="Y31" s="31" t="s">
        <v>14</v>
      </c>
      <c r="Z31" s="25" t="s">
        <v>65</v>
      </c>
      <c r="AA31" s="28" t="s">
        <v>9</v>
      </c>
      <c r="AB31" s="27" t="s">
        <v>15</v>
      </c>
      <c r="AC31" s="25" t="s">
        <v>65</v>
      </c>
      <c r="AD31" s="28" t="s">
        <v>9</v>
      </c>
      <c r="AE31" s="150" t="s">
        <v>89</v>
      </c>
      <c r="AF31" s="25" t="s">
        <v>65</v>
      </c>
      <c r="AG31" s="28" t="s">
        <v>9</v>
      </c>
      <c r="AH31" s="31" t="s">
        <v>14</v>
      </c>
      <c r="AI31" s="25" t="s">
        <v>65</v>
      </c>
      <c r="AJ31" s="28" t="s">
        <v>9</v>
      </c>
      <c r="AK31" s="29" t="s">
        <v>11</v>
      </c>
      <c r="AL31" s="25" t="s">
        <v>65</v>
      </c>
      <c r="AM31" s="28" t="s">
        <v>9</v>
      </c>
      <c r="AN31" s="30" t="s">
        <v>13</v>
      </c>
      <c r="AO31" s="25" t="s">
        <v>65</v>
      </c>
      <c r="AP31" s="42"/>
      <c r="AQ31" s="42"/>
      <c r="AR31" s="42"/>
      <c r="AS31" s="42"/>
      <c r="AT31" s="42"/>
      <c r="AU31" s="42"/>
    </row>
    <row r="32" spans="1:47" ht="15">
      <c r="A32" s="22">
        <v>24</v>
      </c>
      <c r="B32" s="28" t="s">
        <v>9</v>
      </c>
      <c r="C32" s="25" t="s">
        <v>65</v>
      </c>
      <c r="D32" s="28" t="s">
        <v>9</v>
      </c>
      <c r="E32" s="28" t="s">
        <v>9</v>
      </c>
      <c r="F32" s="25" t="s">
        <v>65</v>
      </c>
      <c r="G32" s="28" t="s">
        <v>9</v>
      </c>
      <c r="H32" s="150" t="s">
        <v>89</v>
      </c>
      <c r="I32" s="25" t="s">
        <v>65</v>
      </c>
      <c r="J32" s="28" t="s">
        <v>9</v>
      </c>
      <c r="K32" s="31" t="s">
        <v>14</v>
      </c>
      <c r="L32" s="25" t="s">
        <v>65</v>
      </c>
      <c r="M32" s="28" t="s">
        <v>9</v>
      </c>
      <c r="N32" s="29" t="s">
        <v>11</v>
      </c>
      <c r="O32" s="25" t="s">
        <v>65</v>
      </c>
      <c r="P32" s="28" t="s">
        <v>9</v>
      </c>
      <c r="Q32" s="30" t="s">
        <v>13</v>
      </c>
      <c r="R32" s="25" t="s">
        <v>65</v>
      </c>
      <c r="S32" s="28" t="s">
        <v>9</v>
      </c>
      <c r="T32" s="26" t="s">
        <v>12</v>
      </c>
      <c r="U32" s="25" t="s">
        <v>65</v>
      </c>
      <c r="V32" s="28" t="s">
        <v>9</v>
      </c>
      <c r="W32" s="29" t="s">
        <v>11</v>
      </c>
      <c r="X32" s="25" t="s">
        <v>65</v>
      </c>
      <c r="Y32" s="28" t="s">
        <v>9</v>
      </c>
      <c r="Z32" s="26" t="s">
        <v>12</v>
      </c>
      <c r="AA32" s="25" t="s">
        <v>65</v>
      </c>
      <c r="AB32" s="28" t="s">
        <v>9</v>
      </c>
      <c r="AC32" s="28" t="s">
        <v>9</v>
      </c>
      <c r="AD32" s="25" t="s">
        <v>65</v>
      </c>
      <c r="AE32" s="28" t="s">
        <v>9</v>
      </c>
      <c r="AF32" s="150" t="s">
        <v>89</v>
      </c>
      <c r="AG32" s="25" t="s">
        <v>65</v>
      </c>
      <c r="AH32" s="28" t="s">
        <v>9</v>
      </c>
      <c r="AI32" s="31" t="s">
        <v>14</v>
      </c>
      <c r="AJ32" s="25" t="s">
        <v>65</v>
      </c>
      <c r="AK32" s="28" t="s">
        <v>9</v>
      </c>
      <c r="AL32" s="29" t="s">
        <v>11</v>
      </c>
      <c r="AM32" s="25" t="s">
        <v>65</v>
      </c>
      <c r="AN32" s="28" t="s">
        <v>9</v>
      </c>
      <c r="AO32" s="30" t="s">
        <v>13</v>
      </c>
      <c r="AP32" s="42"/>
      <c r="AQ32" s="42"/>
      <c r="AR32" s="42"/>
      <c r="AS32" s="42"/>
      <c r="AT32" s="42"/>
      <c r="AU32" s="42"/>
    </row>
    <row r="33" spans="2:47" ht="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2" ht="15">
      <c r="B34" s="33" t="s">
        <v>30</v>
      </c>
      <c r="C34" s="44" t="s">
        <v>62</v>
      </c>
      <c r="D34" s="44" t="s">
        <v>63</v>
      </c>
      <c r="E34" s="44" t="s">
        <v>64</v>
      </c>
      <c r="F34" s="33" t="s">
        <v>31</v>
      </c>
      <c r="J34" s="44" t="s">
        <v>62</v>
      </c>
      <c r="K34" s="33" t="s">
        <v>31</v>
      </c>
      <c r="L34" s="33" t="s">
        <v>66</v>
      </c>
      <c r="O34" s="19"/>
      <c r="W34" s="33" t="s">
        <v>30</v>
      </c>
      <c r="X34" s="44" t="s">
        <v>62</v>
      </c>
      <c r="Y34" s="44" t="s">
        <v>63</v>
      </c>
      <c r="Z34" s="44" t="s">
        <v>64</v>
      </c>
      <c r="AA34" s="33" t="s">
        <v>31</v>
      </c>
      <c r="AE34" s="44" t="s">
        <v>62</v>
      </c>
      <c r="AF34" s="33" t="s">
        <v>31</v>
      </c>
      <c r="AG34" s="33" t="s">
        <v>66</v>
      </c>
      <c r="AL34" s="42"/>
      <c r="AM34" s="42"/>
      <c r="AN34" s="42"/>
      <c r="AO34" s="42"/>
      <c r="AP34" s="42"/>
    </row>
    <row r="35" spans="1:42" ht="15">
      <c r="A35" s="6"/>
      <c r="B35" s="28" t="s">
        <v>9</v>
      </c>
      <c r="C35" s="28">
        <f>'CONTEOS 30-70'!H8</f>
        <v>338</v>
      </c>
      <c r="D35" s="45">
        <f>'CONTEOS 30-70'!H8/'PREMISAS 01'!D9</f>
        <v>8.45</v>
      </c>
      <c r="E35" s="52">
        <f>ROUND(D35,0)</f>
        <v>8</v>
      </c>
      <c r="F35" s="28">
        <f>COUNTIF(B$9:B$32,"PAN")</f>
        <v>9</v>
      </c>
      <c r="H35">
        <f>24/8</f>
        <v>3</v>
      </c>
      <c r="J35" s="28">
        <f>C35</f>
        <v>338</v>
      </c>
      <c r="K35" s="28">
        <f>COUNTIF(B9:AO32,"PAN")</f>
        <v>338</v>
      </c>
      <c r="L35" s="8">
        <f>K35-J35</f>
        <v>0</v>
      </c>
      <c r="M35" s="34" t="s">
        <v>36</v>
      </c>
      <c r="N35" s="34">
        <f>COUNTIF(B7:AU30,"AUT")</f>
        <v>5</v>
      </c>
      <c r="O35" s="20"/>
      <c r="W35" s="28" t="s">
        <v>9</v>
      </c>
      <c r="X35" s="28">
        <f>C35</f>
        <v>338</v>
      </c>
      <c r="Y35" s="45">
        <f aca="true" t="shared" si="2" ref="Y35:AA42">D35</f>
        <v>8.45</v>
      </c>
      <c r="Z35" s="52">
        <f t="shared" si="2"/>
        <v>8</v>
      </c>
      <c r="AA35" s="28">
        <f t="shared" si="2"/>
        <v>9</v>
      </c>
      <c r="AE35" s="28">
        <f aca="true" t="shared" si="3" ref="AE35:AE42">J35</f>
        <v>338</v>
      </c>
      <c r="AF35" s="28">
        <f aca="true" t="shared" si="4" ref="AF35:AF42">K35</f>
        <v>338</v>
      </c>
      <c r="AG35" s="8">
        <f aca="true" t="shared" si="5" ref="AG35:AG42">L35</f>
        <v>0</v>
      </c>
      <c r="AH35" s="34" t="str">
        <f>M35</f>
        <v>AUT</v>
      </c>
      <c r="AI35" s="34">
        <f>N35</f>
        <v>5</v>
      </c>
      <c r="AL35" s="42"/>
      <c r="AM35" s="42"/>
      <c r="AN35" s="42"/>
      <c r="AO35" s="42"/>
      <c r="AP35" s="42"/>
    </row>
    <row r="36" spans="1:35" ht="15">
      <c r="A36" s="6"/>
      <c r="B36" s="25" t="s">
        <v>65</v>
      </c>
      <c r="C36" s="25">
        <f>'CONTEOS 30-70'!H9</f>
        <v>311</v>
      </c>
      <c r="D36" s="46">
        <f>'CONTEOS 30-70'!H9/'PREMISAS 01'!D9</f>
        <v>7.775</v>
      </c>
      <c r="E36" s="53">
        <f aca="true" t="shared" si="6" ref="E36:E42">ROUND(D36,0)</f>
        <v>8</v>
      </c>
      <c r="F36" s="25">
        <f>COUNTIF(B$9:B$32,"PRI")</f>
        <v>8</v>
      </c>
      <c r="J36" s="25">
        <f aca="true" t="shared" si="7" ref="J36:J42">C36</f>
        <v>311</v>
      </c>
      <c r="K36" s="25">
        <f>COUNTIF(B9:AO32,"PRI")</f>
        <v>311</v>
      </c>
      <c r="L36" s="8">
        <f aca="true" t="shared" si="8" ref="L36:L42">K36-J36</f>
        <v>0</v>
      </c>
      <c r="M36" s="32"/>
      <c r="N36" s="32"/>
      <c r="O36" s="20"/>
      <c r="W36" s="25" t="s">
        <v>65</v>
      </c>
      <c r="X36" s="25">
        <f aca="true" t="shared" si="9" ref="X36:X42">C36</f>
        <v>311</v>
      </c>
      <c r="Y36" s="46">
        <f t="shared" si="2"/>
        <v>7.775</v>
      </c>
      <c r="Z36" s="53">
        <f t="shared" si="2"/>
        <v>8</v>
      </c>
      <c r="AA36" s="25">
        <f t="shared" si="2"/>
        <v>8</v>
      </c>
      <c r="AE36" s="25">
        <f t="shared" si="3"/>
        <v>311</v>
      </c>
      <c r="AF36" s="25">
        <f t="shared" si="4"/>
        <v>311</v>
      </c>
      <c r="AG36" s="8">
        <f t="shared" si="5"/>
        <v>0</v>
      </c>
      <c r="AH36" s="32"/>
      <c r="AI36" s="32"/>
    </row>
    <row r="37" spans="1:35" ht="15">
      <c r="A37" s="6"/>
      <c r="B37" s="29" t="s">
        <v>11</v>
      </c>
      <c r="C37" s="29">
        <f>'CONTEOS 30-70'!H10</f>
        <v>62</v>
      </c>
      <c r="D37" s="47">
        <f>'CONTEOS 30-70'!H10/'PREMISAS 01'!D9</f>
        <v>1.55</v>
      </c>
      <c r="E37" s="54">
        <f t="shared" si="6"/>
        <v>2</v>
      </c>
      <c r="F37" s="29">
        <f>COUNTIF(B$9:B$32,"PRD")</f>
        <v>2</v>
      </c>
      <c r="J37" s="29">
        <f t="shared" si="7"/>
        <v>62</v>
      </c>
      <c r="K37" s="29">
        <f>COUNTIF(B9:AO32,"PRD")</f>
        <v>62</v>
      </c>
      <c r="L37" s="8">
        <f t="shared" si="8"/>
        <v>0</v>
      </c>
      <c r="M37" s="32"/>
      <c r="N37" s="32"/>
      <c r="O37" s="20"/>
      <c r="Q37" t="s">
        <v>32</v>
      </c>
      <c r="W37" s="29" t="s">
        <v>11</v>
      </c>
      <c r="X37" s="29">
        <f t="shared" si="9"/>
        <v>62</v>
      </c>
      <c r="Y37" s="47">
        <f t="shared" si="2"/>
        <v>1.55</v>
      </c>
      <c r="Z37" s="54">
        <f t="shared" si="2"/>
        <v>2</v>
      </c>
      <c r="AA37" s="29">
        <f t="shared" si="2"/>
        <v>2</v>
      </c>
      <c r="AE37" s="29">
        <f t="shared" si="3"/>
        <v>62</v>
      </c>
      <c r="AF37" s="29">
        <f t="shared" si="4"/>
        <v>62</v>
      </c>
      <c r="AG37" s="8">
        <f t="shared" si="5"/>
        <v>0</v>
      </c>
      <c r="AH37" s="32"/>
      <c r="AI37" s="32"/>
    </row>
    <row r="38" spans="1:35" ht="15">
      <c r="A38" s="6"/>
      <c r="B38" s="26" t="s">
        <v>12</v>
      </c>
      <c r="C38" s="26">
        <f>'CONTEOS 30-70'!H11</f>
        <v>48</v>
      </c>
      <c r="D38" s="48">
        <f>'CONTEOS 30-70'!H11/'PREMISAS 01'!D9</f>
        <v>1.2</v>
      </c>
      <c r="E38" s="55">
        <f t="shared" si="6"/>
        <v>1</v>
      </c>
      <c r="F38" s="26">
        <f>COUNTIF(B$9:B$32,"PT")</f>
        <v>1</v>
      </c>
      <c r="J38" s="26">
        <f t="shared" si="7"/>
        <v>48</v>
      </c>
      <c r="K38" s="26">
        <f>COUNTIF(B9:AO32,"PT")</f>
        <v>48</v>
      </c>
      <c r="L38" s="8">
        <f t="shared" si="8"/>
        <v>0</v>
      </c>
      <c r="M38" s="32"/>
      <c r="N38" s="32"/>
      <c r="O38" s="20"/>
      <c r="W38" s="26" t="s">
        <v>12</v>
      </c>
      <c r="X38" s="26">
        <f t="shared" si="9"/>
        <v>48</v>
      </c>
      <c r="Y38" s="48">
        <f t="shared" si="2"/>
        <v>1.2</v>
      </c>
      <c r="Z38" s="55">
        <f t="shared" si="2"/>
        <v>1</v>
      </c>
      <c r="AA38" s="26">
        <f t="shared" si="2"/>
        <v>1</v>
      </c>
      <c r="AE38" s="26">
        <f t="shared" si="3"/>
        <v>48</v>
      </c>
      <c r="AF38" s="26">
        <f t="shared" si="4"/>
        <v>48</v>
      </c>
      <c r="AG38" s="8">
        <f t="shared" si="5"/>
        <v>0</v>
      </c>
      <c r="AH38" s="32"/>
      <c r="AI38" s="32"/>
    </row>
    <row r="39" spans="1:35" ht="15">
      <c r="A39" s="6"/>
      <c r="B39" s="30" t="s">
        <v>13</v>
      </c>
      <c r="C39" s="30">
        <f>'CONTEOS 30-70'!H12</f>
        <v>56</v>
      </c>
      <c r="D39" s="49">
        <f>'CONTEOS 30-70'!H12/'PREMISAS 01'!D9</f>
        <v>1.4</v>
      </c>
      <c r="E39" s="56">
        <f t="shared" si="6"/>
        <v>1</v>
      </c>
      <c r="F39" s="30">
        <f>COUNTIF(B$9:B$32,"PVEM")</f>
        <v>1</v>
      </c>
      <c r="J39" s="30">
        <f t="shared" si="7"/>
        <v>56</v>
      </c>
      <c r="K39" s="30">
        <f>COUNTIF(B9:AO32,"PVEM")</f>
        <v>56</v>
      </c>
      <c r="L39" s="8">
        <f t="shared" si="8"/>
        <v>0</v>
      </c>
      <c r="M39" s="32"/>
      <c r="N39" s="32"/>
      <c r="O39" s="20"/>
      <c r="W39" s="30" t="s">
        <v>13</v>
      </c>
      <c r="X39" s="30">
        <f t="shared" si="9"/>
        <v>56</v>
      </c>
      <c r="Y39" s="49">
        <f t="shared" si="2"/>
        <v>1.4</v>
      </c>
      <c r="Z39" s="56">
        <f t="shared" si="2"/>
        <v>1</v>
      </c>
      <c r="AA39" s="30">
        <f t="shared" si="2"/>
        <v>1</v>
      </c>
      <c r="AE39" s="30">
        <f t="shared" si="3"/>
        <v>56</v>
      </c>
      <c r="AF39" s="30">
        <f t="shared" si="4"/>
        <v>56</v>
      </c>
      <c r="AG39" s="8">
        <f t="shared" si="5"/>
        <v>0</v>
      </c>
      <c r="AH39" s="32"/>
      <c r="AI39" s="32"/>
    </row>
    <row r="40" spans="1:35" ht="15">
      <c r="A40" s="6"/>
      <c r="B40" s="31" t="s">
        <v>14</v>
      </c>
      <c r="C40" s="31">
        <f>'CONTEOS 30-70'!H13</f>
        <v>48</v>
      </c>
      <c r="D40" s="50">
        <f>'CONTEOS 30-70'!H13/'PREMISAS 01'!D9</f>
        <v>1.2</v>
      </c>
      <c r="E40" s="57">
        <f t="shared" si="6"/>
        <v>1</v>
      </c>
      <c r="F40" s="31">
        <f>COUNTIF(B$9:B$32,"CONV")</f>
        <v>1</v>
      </c>
      <c r="J40" s="31">
        <f t="shared" si="7"/>
        <v>48</v>
      </c>
      <c r="K40" s="31">
        <f>COUNTIF(B9:AO32,"CONV")</f>
        <v>48</v>
      </c>
      <c r="L40" s="8">
        <f t="shared" si="8"/>
        <v>0</v>
      </c>
      <c r="M40" s="32"/>
      <c r="N40" s="32"/>
      <c r="O40" s="20"/>
      <c r="W40" s="31" t="s">
        <v>14</v>
      </c>
      <c r="X40" s="31">
        <f t="shared" si="9"/>
        <v>48</v>
      </c>
      <c r="Y40" s="50">
        <f t="shared" si="2"/>
        <v>1.2</v>
      </c>
      <c r="Z40" s="57">
        <f t="shared" si="2"/>
        <v>1</v>
      </c>
      <c r="AA40" s="31">
        <f t="shared" si="2"/>
        <v>1</v>
      </c>
      <c r="AE40" s="31">
        <f t="shared" si="3"/>
        <v>48</v>
      </c>
      <c r="AF40" s="31">
        <f t="shared" si="4"/>
        <v>48</v>
      </c>
      <c r="AG40" s="8">
        <f t="shared" si="5"/>
        <v>0</v>
      </c>
      <c r="AH40" s="32"/>
      <c r="AI40" s="32"/>
    </row>
    <row r="41" spans="1:35" ht="15">
      <c r="A41" s="6"/>
      <c r="B41" s="150" t="s">
        <v>89</v>
      </c>
      <c r="C41" s="150">
        <f>'CONTEOS 30-70'!H14</f>
        <v>56</v>
      </c>
      <c r="D41" s="152">
        <f>'CONTEOS 30-70'!H14/'PREMISAS 01'!D9</f>
        <v>1.4</v>
      </c>
      <c r="E41" s="154">
        <f t="shared" si="6"/>
        <v>1</v>
      </c>
      <c r="F41" s="150">
        <f>COUNTIF(B$9:B$32,"PAY")</f>
        <v>1</v>
      </c>
      <c r="J41" s="150">
        <f t="shared" si="7"/>
        <v>56</v>
      </c>
      <c r="K41" s="150">
        <f>COUNTIF(B9:AO32,"PAY")</f>
        <v>56</v>
      </c>
      <c r="L41" s="8">
        <f t="shared" si="8"/>
        <v>0</v>
      </c>
      <c r="M41" s="32"/>
      <c r="N41" s="32"/>
      <c r="O41" s="20"/>
      <c r="W41" s="150" t="s">
        <v>89</v>
      </c>
      <c r="X41" s="150">
        <f>C41</f>
        <v>56</v>
      </c>
      <c r="Y41" s="152">
        <f>D41</f>
        <v>1.4</v>
      </c>
      <c r="Z41" s="150">
        <f>E41</f>
        <v>1</v>
      </c>
      <c r="AA41" s="150">
        <f>F41</f>
        <v>1</v>
      </c>
      <c r="AE41" s="150">
        <f>J41</f>
        <v>56</v>
      </c>
      <c r="AF41" s="153">
        <f>K41</f>
        <v>56</v>
      </c>
      <c r="AG41" s="38">
        <f>L41</f>
        <v>0</v>
      </c>
      <c r="AH41" s="32"/>
      <c r="AI41" s="32"/>
    </row>
    <row r="42" spans="1:35" ht="15">
      <c r="A42" s="6"/>
      <c r="B42" s="27" t="s">
        <v>15</v>
      </c>
      <c r="C42" s="27">
        <f>'CONTEOS 30-70'!H15</f>
        <v>36</v>
      </c>
      <c r="D42" s="51">
        <f>'CONTEOS 30-70'!H15/'PREMISAS 01'!D9</f>
        <v>0.9</v>
      </c>
      <c r="E42" s="58">
        <f t="shared" si="6"/>
        <v>1</v>
      </c>
      <c r="F42" s="27">
        <f>COUNTIF(B$9:B$32,"PNA")</f>
        <v>0</v>
      </c>
      <c r="J42" s="27">
        <f t="shared" si="7"/>
        <v>36</v>
      </c>
      <c r="K42" s="27">
        <f>COUNTIF(B9:AO32,"PNA")</f>
        <v>36</v>
      </c>
      <c r="L42" s="8">
        <f t="shared" si="8"/>
        <v>0</v>
      </c>
      <c r="M42" s="32"/>
      <c r="N42" s="32"/>
      <c r="O42" s="20"/>
      <c r="W42" s="27" t="s">
        <v>15</v>
      </c>
      <c r="X42" s="27">
        <f t="shared" si="9"/>
        <v>36</v>
      </c>
      <c r="Y42" s="51">
        <f t="shared" si="2"/>
        <v>0.9</v>
      </c>
      <c r="Z42" s="58">
        <f t="shared" si="2"/>
        <v>1</v>
      </c>
      <c r="AA42" s="27">
        <f t="shared" si="2"/>
        <v>0</v>
      </c>
      <c r="AE42" s="27">
        <f t="shared" si="3"/>
        <v>36</v>
      </c>
      <c r="AF42" s="27">
        <f t="shared" si="4"/>
        <v>36</v>
      </c>
      <c r="AG42" s="8">
        <f t="shared" si="5"/>
        <v>0</v>
      </c>
      <c r="AH42" s="32"/>
      <c r="AI42" s="32"/>
    </row>
    <row r="43" spans="1:35" ht="15">
      <c r="A43" s="6"/>
      <c r="B43" s="21" t="s">
        <v>6</v>
      </c>
      <c r="F43" s="21">
        <f>SUM(F35:F42)</f>
        <v>23</v>
      </c>
      <c r="J43">
        <f>SUM(J35:J42)</f>
        <v>955</v>
      </c>
      <c r="K43">
        <f>SUM(K35:K42)</f>
        <v>955</v>
      </c>
      <c r="M43" t="s">
        <v>6</v>
      </c>
      <c r="N43">
        <f>K43+N35</f>
        <v>960</v>
      </c>
      <c r="O43" s="18"/>
      <c r="W43" s="21" t="s">
        <v>6</v>
      </c>
      <c r="AA43" s="21">
        <f>SUM(AA35:AA42)</f>
        <v>23</v>
      </c>
      <c r="AE43">
        <f>SUM(AE35:AE42)</f>
        <v>955</v>
      </c>
      <c r="AF43">
        <f>SUM(AF35:AF42)</f>
        <v>955</v>
      </c>
      <c r="AH43" t="s">
        <v>6</v>
      </c>
      <c r="AI43">
        <f>AF43+AI35</f>
        <v>960</v>
      </c>
    </row>
    <row r="44" spans="2:35" ht="15">
      <c r="B44" s="34" t="s">
        <v>36</v>
      </c>
      <c r="C44" s="34">
        <f>COUNTIF(B$9:B$32,"AUT")</f>
        <v>1</v>
      </c>
      <c r="K44" s="18"/>
      <c r="L44" s="18"/>
      <c r="M44" s="18"/>
      <c r="N44" s="18"/>
      <c r="O44" s="18"/>
      <c r="W44" s="34" t="s">
        <v>36</v>
      </c>
      <c r="X44" s="34">
        <f>C44</f>
        <v>1</v>
      </c>
      <c r="AF44" s="18"/>
      <c r="AG44" s="18"/>
      <c r="AH44" s="18"/>
      <c r="AI44" s="18"/>
    </row>
    <row r="46" spans="1:42" ht="15">
      <c r="A46" s="21" t="s">
        <v>93</v>
      </c>
      <c r="B46" s="36"/>
      <c r="C46" s="17"/>
      <c r="D46" s="35"/>
      <c r="H46" s="35"/>
      <c r="AP46" t="s">
        <v>94</v>
      </c>
    </row>
    <row r="47" spans="1:42" ht="15">
      <c r="A47" s="28" t="s">
        <v>9</v>
      </c>
      <c r="B47" s="28">
        <f>COUNTIF(B9:B32,"PAN")</f>
        <v>9</v>
      </c>
      <c r="C47" s="28">
        <f aca="true" t="shared" si="10" ref="C47:AO47">COUNTIF(C9:C32,"PAN")</f>
        <v>8</v>
      </c>
      <c r="D47" s="28">
        <f t="shared" si="10"/>
        <v>10</v>
      </c>
      <c r="E47" s="28">
        <f t="shared" si="10"/>
        <v>9</v>
      </c>
      <c r="F47" s="28">
        <f t="shared" si="10"/>
        <v>9</v>
      </c>
      <c r="G47" s="28">
        <f t="shared" si="10"/>
        <v>8</v>
      </c>
      <c r="H47" s="28">
        <f t="shared" si="10"/>
        <v>9</v>
      </c>
      <c r="I47" s="28">
        <f t="shared" si="10"/>
        <v>8</v>
      </c>
      <c r="J47" s="28">
        <f t="shared" si="10"/>
        <v>8</v>
      </c>
      <c r="K47" s="28">
        <f t="shared" si="10"/>
        <v>8</v>
      </c>
      <c r="L47" s="28">
        <f t="shared" si="10"/>
        <v>9</v>
      </c>
      <c r="M47" s="28">
        <f t="shared" si="10"/>
        <v>8</v>
      </c>
      <c r="N47" s="28">
        <f t="shared" si="10"/>
        <v>8</v>
      </c>
      <c r="O47" s="28">
        <f t="shared" si="10"/>
        <v>8</v>
      </c>
      <c r="P47" s="28">
        <f t="shared" si="10"/>
        <v>9</v>
      </c>
      <c r="Q47" s="28">
        <f t="shared" si="10"/>
        <v>8</v>
      </c>
      <c r="R47" s="28">
        <f t="shared" si="10"/>
        <v>9</v>
      </c>
      <c r="S47" s="28">
        <f t="shared" si="10"/>
        <v>8</v>
      </c>
      <c r="T47" s="28">
        <f t="shared" si="10"/>
        <v>9</v>
      </c>
      <c r="U47" s="28">
        <f t="shared" si="10"/>
        <v>8</v>
      </c>
      <c r="V47" s="28">
        <f t="shared" si="10"/>
        <v>9</v>
      </c>
      <c r="W47" s="28">
        <f t="shared" si="10"/>
        <v>8</v>
      </c>
      <c r="X47" s="28">
        <f t="shared" si="10"/>
        <v>8</v>
      </c>
      <c r="Y47" s="28">
        <f t="shared" si="10"/>
        <v>8</v>
      </c>
      <c r="Z47" s="28">
        <f t="shared" si="10"/>
        <v>9</v>
      </c>
      <c r="AA47" s="28">
        <f t="shared" si="10"/>
        <v>8</v>
      </c>
      <c r="AB47" s="28">
        <f t="shared" si="10"/>
        <v>8</v>
      </c>
      <c r="AC47" s="28">
        <f t="shared" si="10"/>
        <v>9</v>
      </c>
      <c r="AD47" s="28">
        <f t="shared" si="10"/>
        <v>9</v>
      </c>
      <c r="AE47" s="28">
        <f t="shared" si="10"/>
        <v>8</v>
      </c>
      <c r="AF47" s="28">
        <f t="shared" si="10"/>
        <v>8</v>
      </c>
      <c r="AG47" s="28">
        <f t="shared" si="10"/>
        <v>8</v>
      </c>
      <c r="AH47" s="28">
        <f t="shared" si="10"/>
        <v>9</v>
      </c>
      <c r="AI47" s="28">
        <f t="shared" si="10"/>
        <v>9</v>
      </c>
      <c r="AJ47" s="28">
        <f t="shared" si="10"/>
        <v>8</v>
      </c>
      <c r="AK47" s="28">
        <f t="shared" si="10"/>
        <v>9</v>
      </c>
      <c r="AL47" s="28">
        <f t="shared" si="10"/>
        <v>8</v>
      </c>
      <c r="AM47" s="28">
        <f t="shared" si="10"/>
        <v>8</v>
      </c>
      <c r="AN47" s="28">
        <f t="shared" si="10"/>
        <v>8</v>
      </c>
      <c r="AO47" s="28">
        <f t="shared" si="10"/>
        <v>9</v>
      </c>
      <c r="AP47" s="97">
        <f>SUM(B47:AO47)</f>
        <v>338</v>
      </c>
    </row>
    <row r="48" spans="1:42" ht="15">
      <c r="A48" s="25" t="s">
        <v>65</v>
      </c>
      <c r="B48" s="25">
        <f>COUNTIF(B9:B32,"PRI")</f>
        <v>8</v>
      </c>
      <c r="C48" s="25">
        <f aca="true" t="shared" si="11" ref="C48:AO48">COUNTIF(C9:C32,"PRI")</f>
        <v>8</v>
      </c>
      <c r="D48" s="25">
        <f t="shared" si="11"/>
        <v>7</v>
      </c>
      <c r="E48" s="25">
        <f t="shared" si="11"/>
        <v>8</v>
      </c>
      <c r="F48" s="25">
        <f t="shared" si="11"/>
        <v>8</v>
      </c>
      <c r="G48" s="25">
        <f t="shared" si="11"/>
        <v>8</v>
      </c>
      <c r="H48" s="25">
        <f t="shared" si="11"/>
        <v>8</v>
      </c>
      <c r="I48" s="25">
        <f t="shared" si="11"/>
        <v>8</v>
      </c>
      <c r="J48" s="25">
        <f t="shared" si="11"/>
        <v>8</v>
      </c>
      <c r="K48" s="25">
        <f t="shared" si="11"/>
        <v>8</v>
      </c>
      <c r="L48" s="25">
        <f t="shared" si="11"/>
        <v>8</v>
      </c>
      <c r="M48" s="25">
        <f t="shared" si="11"/>
        <v>8</v>
      </c>
      <c r="N48" s="25">
        <f t="shared" si="11"/>
        <v>8</v>
      </c>
      <c r="O48" s="25">
        <f t="shared" si="11"/>
        <v>8</v>
      </c>
      <c r="P48" s="25">
        <f t="shared" si="11"/>
        <v>8</v>
      </c>
      <c r="Q48" s="25">
        <f t="shared" si="11"/>
        <v>8</v>
      </c>
      <c r="R48" s="25">
        <f t="shared" si="11"/>
        <v>7</v>
      </c>
      <c r="S48" s="25">
        <f t="shared" si="11"/>
        <v>8</v>
      </c>
      <c r="T48" s="25">
        <f t="shared" si="11"/>
        <v>8</v>
      </c>
      <c r="U48" s="25">
        <f t="shared" si="11"/>
        <v>8</v>
      </c>
      <c r="V48" s="25">
        <f t="shared" si="11"/>
        <v>7</v>
      </c>
      <c r="W48" s="25">
        <f t="shared" si="11"/>
        <v>8</v>
      </c>
      <c r="X48" s="25">
        <f t="shared" si="11"/>
        <v>8</v>
      </c>
      <c r="Y48" s="25">
        <f t="shared" si="11"/>
        <v>8</v>
      </c>
      <c r="Z48" s="25">
        <f t="shared" si="11"/>
        <v>7</v>
      </c>
      <c r="AA48" s="25">
        <f t="shared" si="11"/>
        <v>8</v>
      </c>
      <c r="AB48" s="25">
        <f t="shared" si="11"/>
        <v>8</v>
      </c>
      <c r="AC48" s="25">
        <f t="shared" si="11"/>
        <v>8</v>
      </c>
      <c r="AD48" s="25">
        <f t="shared" si="11"/>
        <v>7</v>
      </c>
      <c r="AE48" s="25">
        <f t="shared" si="11"/>
        <v>8</v>
      </c>
      <c r="AF48" s="25">
        <f t="shared" si="11"/>
        <v>8</v>
      </c>
      <c r="AG48" s="25">
        <f t="shared" si="11"/>
        <v>8</v>
      </c>
      <c r="AH48" s="25">
        <f t="shared" si="11"/>
        <v>7</v>
      </c>
      <c r="AI48" s="25">
        <f t="shared" si="11"/>
        <v>7</v>
      </c>
      <c r="AJ48" s="25">
        <f t="shared" si="11"/>
        <v>8</v>
      </c>
      <c r="AK48" s="25">
        <f t="shared" si="11"/>
        <v>7</v>
      </c>
      <c r="AL48" s="25">
        <f t="shared" si="11"/>
        <v>8</v>
      </c>
      <c r="AM48" s="25">
        <f t="shared" si="11"/>
        <v>8</v>
      </c>
      <c r="AN48" s="25">
        <f t="shared" si="11"/>
        <v>8</v>
      </c>
      <c r="AO48" s="25">
        <f t="shared" si="11"/>
        <v>7</v>
      </c>
      <c r="AP48" s="97">
        <f aca="true" t="shared" si="12" ref="AP48:AP56">SUM(B48:AO48)</f>
        <v>311</v>
      </c>
    </row>
    <row r="49" spans="1:42" ht="15">
      <c r="A49" s="29" t="s">
        <v>11</v>
      </c>
      <c r="B49" s="29">
        <f>COUNTIF(B9:B32,"PRD")</f>
        <v>2</v>
      </c>
      <c r="C49" s="29">
        <f aca="true" t="shared" si="13" ref="C49:AO49">COUNTIF(C9:C32,"PRD")</f>
        <v>2</v>
      </c>
      <c r="D49" s="29">
        <f t="shared" si="13"/>
        <v>1</v>
      </c>
      <c r="E49" s="29">
        <f t="shared" si="13"/>
        <v>2</v>
      </c>
      <c r="F49" s="29">
        <f t="shared" si="13"/>
        <v>2</v>
      </c>
      <c r="G49" s="29">
        <f t="shared" si="13"/>
        <v>2</v>
      </c>
      <c r="H49" s="29">
        <f t="shared" si="13"/>
        <v>1</v>
      </c>
      <c r="I49" s="29">
        <f t="shared" si="13"/>
        <v>2</v>
      </c>
      <c r="J49" s="29">
        <f t="shared" si="13"/>
        <v>2</v>
      </c>
      <c r="K49" s="29">
        <f t="shared" si="13"/>
        <v>2</v>
      </c>
      <c r="L49" s="29">
        <f t="shared" si="13"/>
        <v>1</v>
      </c>
      <c r="M49" s="29">
        <f t="shared" si="13"/>
        <v>2</v>
      </c>
      <c r="N49" s="29">
        <f t="shared" si="13"/>
        <v>2</v>
      </c>
      <c r="O49" s="29">
        <f t="shared" si="13"/>
        <v>2</v>
      </c>
      <c r="P49" s="29">
        <f t="shared" si="13"/>
        <v>1</v>
      </c>
      <c r="Q49" s="29">
        <f t="shared" si="13"/>
        <v>2</v>
      </c>
      <c r="R49" s="29">
        <f t="shared" si="13"/>
        <v>1</v>
      </c>
      <c r="S49" s="29">
        <f t="shared" si="13"/>
        <v>2</v>
      </c>
      <c r="T49" s="29">
        <f t="shared" si="13"/>
        <v>1</v>
      </c>
      <c r="U49" s="29">
        <f t="shared" si="13"/>
        <v>2</v>
      </c>
      <c r="V49" s="29">
        <f t="shared" si="13"/>
        <v>1</v>
      </c>
      <c r="W49" s="29">
        <f t="shared" si="13"/>
        <v>2</v>
      </c>
      <c r="X49" s="29">
        <f t="shared" si="13"/>
        <v>1</v>
      </c>
      <c r="Y49" s="29">
        <f t="shared" si="13"/>
        <v>2</v>
      </c>
      <c r="Z49" s="29">
        <f t="shared" si="13"/>
        <v>1</v>
      </c>
      <c r="AA49" s="29">
        <f t="shared" si="13"/>
        <v>1</v>
      </c>
      <c r="AB49" s="29">
        <f t="shared" si="13"/>
        <v>2</v>
      </c>
      <c r="AC49" s="29">
        <f t="shared" si="13"/>
        <v>1</v>
      </c>
      <c r="AD49" s="29">
        <f t="shared" si="13"/>
        <v>1</v>
      </c>
      <c r="AE49" s="29">
        <f t="shared" si="13"/>
        <v>2</v>
      </c>
      <c r="AF49" s="29">
        <f t="shared" si="13"/>
        <v>1</v>
      </c>
      <c r="AG49" s="29">
        <f t="shared" si="13"/>
        <v>1</v>
      </c>
      <c r="AH49" s="29">
        <f t="shared" si="13"/>
        <v>2</v>
      </c>
      <c r="AI49" s="29">
        <f t="shared" si="13"/>
        <v>1</v>
      </c>
      <c r="AJ49" s="29">
        <f t="shared" si="13"/>
        <v>1</v>
      </c>
      <c r="AK49" s="29">
        <f t="shared" si="13"/>
        <v>2</v>
      </c>
      <c r="AL49" s="29">
        <f t="shared" si="13"/>
        <v>2</v>
      </c>
      <c r="AM49" s="29">
        <f t="shared" si="13"/>
        <v>1</v>
      </c>
      <c r="AN49" s="29">
        <f t="shared" si="13"/>
        <v>1</v>
      </c>
      <c r="AO49" s="29">
        <f t="shared" si="13"/>
        <v>2</v>
      </c>
      <c r="AP49" s="97">
        <f t="shared" si="12"/>
        <v>62</v>
      </c>
    </row>
    <row r="50" spans="1:42" ht="15">
      <c r="A50" s="26" t="s">
        <v>12</v>
      </c>
      <c r="B50" s="26">
        <f>COUNTIF(B9:B32,"PT")</f>
        <v>1</v>
      </c>
      <c r="C50" s="26">
        <f aca="true" t="shared" si="14" ref="C50:AO50">COUNTIF(C9:C32,"PT")</f>
        <v>1</v>
      </c>
      <c r="D50" s="26">
        <f t="shared" si="14"/>
        <v>1</v>
      </c>
      <c r="E50" s="26">
        <f t="shared" si="14"/>
        <v>2</v>
      </c>
      <c r="F50" s="26">
        <f t="shared" si="14"/>
        <v>1</v>
      </c>
      <c r="G50" s="26">
        <f t="shared" si="14"/>
        <v>1</v>
      </c>
      <c r="H50" s="26">
        <f t="shared" si="14"/>
        <v>2</v>
      </c>
      <c r="I50" s="26">
        <f t="shared" si="14"/>
        <v>1</v>
      </c>
      <c r="J50" s="26">
        <f t="shared" si="14"/>
        <v>1</v>
      </c>
      <c r="K50" s="26">
        <f t="shared" si="14"/>
        <v>2</v>
      </c>
      <c r="L50" s="26">
        <f t="shared" si="14"/>
        <v>1</v>
      </c>
      <c r="M50" s="26">
        <f t="shared" si="14"/>
        <v>1</v>
      </c>
      <c r="N50" s="26">
        <f t="shared" si="14"/>
        <v>2</v>
      </c>
      <c r="O50" s="26">
        <f t="shared" si="14"/>
        <v>1</v>
      </c>
      <c r="P50" s="26">
        <f t="shared" si="14"/>
        <v>1</v>
      </c>
      <c r="Q50" s="26">
        <f t="shared" si="14"/>
        <v>2</v>
      </c>
      <c r="R50" s="26">
        <f t="shared" si="14"/>
        <v>1</v>
      </c>
      <c r="S50" s="26">
        <f t="shared" si="14"/>
        <v>1</v>
      </c>
      <c r="T50" s="26">
        <f t="shared" si="14"/>
        <v>2</v>
      </c>
      <c r="U50" s="26">
        <f t="shared" si="14"/>
        <v>1</v>
      </c>
      <c r="V50" s="26">
        <f t="shared" si="14"/>
        <v>1</v>
      </c>
      <c r="W50" s="26">
        <f t="shared" si="14"/>
        <v>2</v>
      </c>
      <c r="X50" s="26">
        <f t="shared" si="14"/>
        <v>1</v>
      </c>
      <c r="Y50" s="26">
        <f t="shared" si="14"/>
        <v>1</v>
      </c>
      <c r="Z50" s="26">
        <f t="shared" si="14"/>
        <v>2</v>
      </c>
      <c r="AA50" s="26">
        <f t="shared" si="14"/>
        <v>1</v>
      </c>
      <c r="AB50" s="26">
        <f t="shared" si="14"/>
        <v>1</v>
      </c>
      <c r="AC50" s="26">
        <f t="shared" si="14"/>
        <v>1</v>
      </c>
      <c r="AD50" s="26">
        <f t="shared" si="14"/>
        <v>1</v>
      </c>
      <c r="AE50" s="26">
        <f t="shared" si="14"/>
        <v>1</v>
      </c>
      <c r="AF50" s="26">
        <f t="shared" si="14"/>
        <v>1</v>
      </c>
      <c r="AG50" s="26">
        <f t="shared" si="14"/>
        <v>1</v>
      </c>
      <c r="AH50" s="26">
        <f t="shared" si="14"/>
        <v>1</v>
      </c>
      <c r="AI50" s="26">
        <f t="shared" si="14"/>
        <v>1</v>
      </c>
      <c r="AJ50" s="26">
        <f t="shared" si="14"/>
        <v>1</v>
      </c>
      <c r="AK50" s="26">
        <f t="shared" si="14"/>
        <v>1</v>
      </c>
      <c r="AL50" s="26">
        <f t="shared" si="14"/>
        <v>1</v>
      </c>
      <c r="AM50" s="26">
        <f t="shared" si="14"/>
        <v>1</v>
      </c>
      <c r="AN50" s="26">
        <f t="shared" si="14"/>
        <v>1</v>
      </c>
      <c r="AO50" s="26">
        <f t="shared" si="14"/>
        <v>1</v>
      </c>
      <c r="AP50" s="97">
        <f t="shared" si="12"/>
        <v>48</v>
      </c>
    </row>
    <row r="51" spans="1:42" ht="15">
      <c r="A51" s="30" t="s">
        <v>13</v>
      </c>
      <c r="B51" s="30">
        <f>COUNTIF(B9:B32,"PVEM")</f>
        <v>1</v>
      </c>
      <c r="C51" s="30">
        <f aca="true" t="shared" si="15" ref="C51:AO51">COUNTIF(C9:C32,"PVEM")</f>
        <v>2</v>
      </c>
      <c r="D51" s="30">
        <f t="shared" si="15"/>
        <v>1</v>
      </c>
      <c r="E51" s="30">
        <f t="shared" si="15"/>
        <v>1</v>
      </c>
      <c r="F51" s="30">
        <f t="shared" si="15"/>
        <v>2</v>
      </c>
      <c r="G51" s="30">
        <f t="shared" si="15"/>
        <v>1</v>
      </c>
      <c r="H51" s="30">
        <f t="shared" si="15"/>
        <v>1</v>
      </c>
      <c r="I51" s="30">
        <f t="shared" si="15"/>
        <v>2</v>
      </c>
      <c r="J51" s="30">
        <f t="shared" si="15"/>
        <v>1</v>
      </c>
      <c r="K51" s="30">
        <f t="shared" si="15"/>
        <v>1</v>
      </c>
      <c r="L51" s="30">
        <f t="shared" si="15"/>
        <v>2</v>
      </c>
      <c r="M51" s="30">
        <f t="shared" si="15"/>
        <v>1</v>
      </c>
      <c r="N51" s="30">
        <f t="shared" si="15"/>
        <v>1</v>
      </c>
      <c r="O51" s="30">
        <f t="shared" si="15"/>
        <v>2</v>
      </c>
      <c r="P51" s="30">
        <f t="shared" si="15"/>
        <v>1</v>
      </c>
      <c r="Q51" s="30">
        <f t="shared" si="15"/>
        <v>1</v>
      </c>
      <c r="R51" s="30">
        <f t="shared" si="15"/>
        <v>2</v>
      </c>
      <c r="S51" s="30">
        <f t="shared" si="15"/>
        <v>1</v>
      </c>
      <c r="T51" s="30">
        <f t="shared" si="15"/>
        <v>1</v>
      </c>
      <c r="U51" s="30">
        <f t="shared" si="15"/>
        <v>2</v>
      </c>
      <c r="V51" s="30">
        <f t="shared" si="15"/>
        <v>1</v>
      </c>
      <c r="W51" s="30">
        <f t="shared" si="15"/>
        <v>1</v>
      </c>
      <c r="X51" s="30">
        <f t="shared" si="15"/>
        <v>2</v>
      </c>
      <c r="Y51" s="30">
        <f t="shared" si="15"/>
        <v>1</v>
      </c>
      <c r="Z51" s="30">
        <f t="shared" si="15"/>
        <v>1</v>
      </c>
      <c r="AA51" s="30">
        <f t="shared" si="15"/>
        <v>2</v>
      </c>
      <c r="AB51" s="30">
        <f t="shared" si="15"/>
        <v>2</v>
      </c>
      <c r="AC51" s="30">
        <f t="shared" si="15"/>
        <v>1</v>
      </c>
      <c r="AD51" s="30">
        <f t="shared" si="15"/>
        <v>2</v>
      </c>
      <c r="AE51" s="30">
        <f t="shared" si="15"/>
        <v>1</v>
      </c>
      <c r="AF51" s="30">
        <f t="shared" si="15"/>
        <v>1</v>
      </c>
      <c r="AG51" s="30">
        <f t="shared" si="15"/>
        <v>2</v>
      </c>
      <c r="AH51" s="30">
        <f t="shared" si="15"/>
        <v>2</v>
      </c>
      <c r="AI51" s="30">
        <f t="shared" si="15"/>
        <v>1</v>
      </c>
      <c r="AJ51" s="30">
        <f t="shared" si="15"/>
        <v>2</v>
      </c>
      <c r="AK51" s="30">
        <f t="shared" si="15"/>
        <v>1</v>
      </c>
      <c r="AL51" s="30">
        <f t="shared" si="15"/>
        <v>1</v>
      </c>
      <c r="AM51" s="30">
        <f t="shared" si="15"/>
        <v>2</v>
      </c>
      <c r="AN51" s="30">
        <f t="shared" si="15"/>
        <v>1</v>
      </c>
      <c r="AO51" s="30">
        <f t="shared" si="15"/>
        <v>2</v>
      </c>
      <c r="AP51" s="97">
        <f t="shared" si="12"/>
        <v>56</v>
      </c>
    </row>
    <row r="52" spans="1:42" ht="15">
      <c r="A52" s="31" t="s">
        <v>14</v>
      </c>
      <c r="B52" s="31">
        <f>COUNTIF(B9:B32,"CONV")</f>
        <v>1</v>
      </c>
      <c r="C52" s="31">
        <f aca="true" t="shared" si="16" ref="C52:AO52">COUNTIF(C9:C32,"CONV")</f>
        <v>1</v>
      </c>
      <c r="D52" s="31">
        <f t="shared" si="16"/>
        <v>2</v>
      </c>
      <c r="E52" s="31">
        <f t="shared" si="16"/>
        <v>1</v>
      </c>
      <c r="F52" s="31">
        <f t="shared" si="16"/>
        <v>1</v>
      </c>
      <c r="G52" s="31">
        <f t="shared" si="16"/>
        <v>2</v>
      </c>
      <c r="H52" s="31">
        <f t="shared" si="16"/>
        <v>1</v>
      </c>
      <c r="I52" s="31">
        <f t="shared" si="16"/>
        <v>1</v>
      </c>
      <c r="J52" s="31">
        <f t="shared" si="16"/>
        <v>2</v>
      </c>
      <c r="K52" s="31">
        <f t="shared" si="16"/>
        <v>1</v>
      </c>
      <c r="L52" s="31">
        <f t="shared" si="16"/>
        <v>1</v>
      </c>
      <c r="M52" s="31">
        <f t="shared" si="16"/>
        <v>2</v>
      </c>
      <c r="N52" s="31">
        <f t="shared" si="16"/>
        <v>1</v>
      </c>
      <c r="O52" s="31">
        <f t="shared" si="16"/>
        <v>1</v>
      </c>
      <c r="P52" s="31">
        <f t="shared" si="16"/>
        <v>2</v>
      </c>
      <c r="Q52" s="31">
        <f t="shared" si="16"/>
        <v>1</v>
      </c>
      <c r="R52" s="31">
        <f t="shared" si="16"/>
        <v>1</v>
      </c>
      <c r="S52" s="31">
        <f t="shared" si="16"/>
        <v>2</v>
      </c>
      <c r="T52" s="31">
        <f t="shared" si="16"/>
        <v>1</v>
      </c>
      <c r="U52" s="31">
        <f t="shared" si="16"/>
        <v>1</v>
      </c>
      <c r="V52" s="31">
        <f t="shared" si="16"/>
        <v>2</v>
      </c>
      <c r="W52" s="31">
        <f t="shared" si="16"/>
        <v>1</v>
      </c>
      <c r="X52" s="31">
        <f t="shared" si="16"/>
        <v>1</v>
      </c>
      <c r="Y52" s="31">
        <f t="shared" si="16"/>
        <v>2</v>
      </c>
      <c r="Z52" s="31">
        <f t="shared" si="16"/>
        <v>1</v>
      </c>
      <c r="AA52" s="31">
        <f t="shared" si="16"/>
        <v>1</v>
      </c>
      <c r="AB52" s="31">
        <f t="shared" si="16"/>
        <v>1</v>
      </c>
      <c r="AC52" s="31">
        <f t="shared" si="16"/>
        <v>1</v>
      </c>
      <c r="AD52" s="31">
        <f t="shared" si="16"/>
        <v>1</v>
      </c>
      <c r="AE52" s="31">
        <f t="shared" si="16"/>
        <v>1</v>
      </c>
      <c r="AF52" s="31">
        <f t="shared" si="16"/>
        <v>1</v>
      </c>
      <c r="AG52" s="31">
        <f t="shared" si="16"/>
        <v>1</v>
      </c>
      <c r="AH52" s="31">
        <f t="shared" si="16"/>
        <v>1</v>
      </c>
      <c r="AI52" s="31">
        <f t="shared" si="16"/>
        <v>1</v>
      </c>
      <c r="AJ52" s="31">
        <f t="shared" si="16"/>
        <v>1</v>
      </c>
      <c r="AK52" s="31">
        <f t="shared" si="16"/>
        <v>1</v>
      </c>
      <c r="AL52" s="31">
        <f t="shared" si="16"/>
        <v>1</v>
      </c>
      <c r="AM52" s="31">
        <f t="shared" si="16"/>
        <v>1</v>
      </c>
      <c r="AN52" s="31">
        <f t="shared" si="16"/>
        <v>1</v>
      </c>
      <c r="AO52" s="31">
        <f t="shared" si="16"/>
        <v>1</v>
      </c>
      <c r="AP52" s="97">
        <f t="shared" si="12"/>
        <v>48</v>
      </c>
    </row>
    <row r="53" spans="1:42" ht="15">
      <c r="A53" s="150" t="s">
        <v>89</v>
      </c>
      <c r="B53" s="150">
        <f aca="true" t="shared" si="17" ref="B53:AO53">COUNTIF(B9:B32,"PAY")</f>
        <v>1</v>
      </c>
      <c r="C53" s="150">
        <f t="shared" si="17"/>
        <v>1</v>
      </c>
      <c r="D53" s="150">
        <f t="shared" si="17"/>
        <v>1</v>
      </c>
      <c r="E53" s="150">
        <f t="shared" si="17"/>
        <v>1</v>
      </c>
      <c r="F53" s="150">
        <f t="shared" si="17"/>
        <v>1</v>
      </c>
      <c r="G53" s="150">
        <f t="shared" si="17"/>
        <v>1</v>
      </c>
      <c r="H53" s="150">
        <f t="shared" si="17"/>
        <v>1</v>
      </c>
      <c r="I53" s="150">
        <f t="shared" si="17"/>
        <v>1</v>
      </c>
      <c r="J53" s="150">
        <f t="shared" si="17"/>
        <v>1</v>
      </c>
      <c r="K53" s="150">
        <f t="shared" si="17"/>
        <v>1</v>
      </c>
      <c r="L53" s="150">
        <f t="shared" si="17"/>
        <v>1</v>
      </c>
      <c r="M53" s="150">
        <f t="shared" si="17"/>
        <v>1</v>
      </c>
      <c r="N53" s="150">
        <f t="shared" si="17"/>
        <v>1</v>
      </c>
      <c r="O53" s="150">
        <f t="shared" si="17"/>
        <v>1</v>
      </c>
      <c r="P53" s="150">
        <f t="shared" si="17"/>
        <v>1</v>
      </c>
      <c r="Q53" s="150">
        <f t="shared" si="17"/>
        <v>1</v>
      </c>
      <c r="R53" s="150">
        <f t="shared" si="17"/>
        <v>2</v>
      </c>
      <c r="S53" s="150">
        <f t="shared" si="17"/>
        <v>1</v>
      </c>
      <c r="T53" s="150">
        <f t="shared" si="17"/>
        <v>1</v>
      </c>
      <c r="U53" s="150">
        <f t="shared" si="17"/>
        <v>1</v>
      </c>
      <c r="V53" s="150">
        <f t="shared" si="17"/>
        <v>2</v>
      </c>
      <c r="W53" s="150">
        <f t="shared" si="17"/>
        <v>1</v>
      </c>
      <c r="X53" s="150">
        <f t="shared" si="17"/>
        <v>2</v>
      </c>
      <c r="Y53" s="150">
        <f t="shared" si="17"/>
        <v>1</v>
      </c>
      <c r="Z53" s="150">
        <f t="shared" si="17"/>
        <v>2</v>
      </c>
      <c r="AA53" s="150">
        <f t="shared" si="17"/>
        <v>2</v>
      </c>
      <c r="AB53" s="150">
        <f t="shared" si="17"/>
        <v>1</v>
      </c>
      <c r="AC53" s="150">
        <f t="shared" si="17"/>
        <v>3</v>
      </c>
      <c r="AD53" s="150">
        <f t="shared" si="17"/>
        <v>2</v>
      </c>
      <c r="AE53" s="150">
        <f t="shared" si="17"/>
        <v>2</v>
      </c>
      <c r="AF53" s="150">
        <f t="shared" si="17"/>
        <v>2</v>
      </c>
      <c r="AG53" s="150">
        <f t="shared" si="17"/>
        <v>2</v>
      </c>
      <c r="AH53" s="150">
        <f t="shared" si="17"/>
        <v>1</v>
      </c>
      <c r="AI53" s="150">
        <f t="shared" si="17"/>
        <v>2</v>
      </c>
      <c r="AJ53" s="150">
        <f t="shared" si="17"/>
        <v>2</v>
      </c>
      <c r="AK53" s="150">
        <f t="shared" si="17"/>
        <v>2</v>
      </c>
      <c r="AL53" s="150">
        <f t="shared" si="17"/>
        <v>1</v>
      </c>
      <c r="AM53" s="150">
        <f t="shared" si="17"/>
        <v>2</v>
      </c>
      <c r="AN53" s="150">
        <f t="shared" si="17"/>
        <v>2</v>
      </c>
      <c r="AO53" s="150">
        <f t="shared" si="17"/>
        <v>1</v>
      </c>
      <c r="AP53" s="97">
        <f t="shared" si="12"/>
        <v>56</v>
      </c>
    </row>
    <row r="54" spans="1:42" ht="15">
      <c r="A54" s="27" t="s">
        <v>15</v>
      </c>
      <c r="B54" s="27">
        <f>COUNTIF(B9:B32,"PNA")</f>
        <v>0</v>
      </c>
      <c r="C54" s="27">
        <f aca="true" t="shared" si="18" ref="C54:AO54">COUNTIF(C9:C32,"PNA")</f>
        <v>1</v>
      </c>
      <c r="D54" s="27">
        <f t="shared" si="18"/>
        <v>1</v>
      </c>
      <c r="E54" s="27">
        <f t="shared" si="18"/>
        <v>0</v>
      </c>
      <c r="F54" s="27">
        <f t="shared" si="18"/>
        <v>0</v>
      </c>
      <c r="G54" s="27">
        <f t="shared" si="18"/>
        <v>1</v>
      </c>
      <c r="H54" s="27">
        <f t="shared" si="18"/>
        <v>1</v>
      </c>
      <c r="I54" s="27">
        <f t="shared" si="18"/>
        <v>1</v>
      </c>
      <c r="J54" s="27">
        <f t="shared" si="18"/>
        <v>1</v>
      </c>
      <c r="K54" s="27">
        <f t="shared" si="18"/>
        <v>1</v>
      </c>
      <c r="L54" s="27">
        <f t="shared" si="18"/>
        <v>1</v>
      </c>
      <c r="M54" s="27">
        <f t="shared" si="18"/>
        <v>1</v>
      </c>
      <c r="N54" s="27">
        <f t="shared" si="18"/>
        <v>1</v>
      </c>
      <c r="O54" s="27">
        <f t="shared" si="18"/>
        <v>1</v>
      </c>
      <c r="P54" s="27">
        <f t="shared" si="18"/>
        <v>1</v>
      </c>
      <c r="Q54" s="27">
        <f t="shared" si="18"/>
        <v>1</v>
      </c>
      <c r="R54" s="27">
        <f t="shared" si="18"/>
        <v>1</v>
      </c>
      <c r="S54" s="27">
        <f t="shared" si="18"/>
        <v>1</v>
      </c>
      <c r="T54" s="27">
        <f t="shared" si="18"/>
        <v>1</v>
      </c>
      <c r="U54" s="27">
        <f t="shared" si="18"/>
        <v>1</v>
      </c>
      <c r="V54" s="27">
        <f t="shared" si="18"/>
        <v>1</v>
      </c>
      <c r="W54" s="27">
        <f t="shared" si="18"/>
        <v>1</v>
      </c>
      <c r="X54" s="27">
        <f t="shared" si="18"/>
        <v>1</v>
      </c>
      <c r="Y54" s="27">
        <f t="shared" si="18"/>
        <v>1</v>
      </c>
      <c r="Z54" s="27">
        <f t="shared" si="18"/>
        <v>1</v>
      </c>
      <c r="AA54" s="27">
        <f t="shared" si="18"/>
        <v>1</v>
      </c>
      <c r="AB54" s="27">
        <f t="shared" si="18"/>
        <v>1</v>
      </c>
      <c r="AC54" s="27">
        <f t="shared" si="18"/>
        <v>0</v>
      </c>
      <c r="AD54" s="27">
        <f t="shared" si="18"/>
        <v>1</v>
      </c>
      <c r="AE54" s="27">
        <f t="shared" si="18"/>
        <v>1</v>
      </c>
      <c r="AF54" s="27">
        <f t="shared" si="18"/>
        <v>1</v>
      </c>
      <c r="AG54" s="27">
        <f t="shared" si="18"/>
        <v>1</v>
      </c>
      <c r="AH54" s="27">
        <f t="shared" si="18"/>
        <v>1</v>
      </c>
      <c r="AI54" s="27">
        <f t="shared" si="18"/>
        <v>1</v>
      </c>
      <c r="AJ54" s="27">
        <f t="shared" si="18"/>
        <v>1</v>
      </c>
      <c r="AK54" s="27">
        <f t="shared" si="18"/>
        <v>1</v>
      </c>
      <c r="AL54" s="27">
        <f t="shared" si="18"/>
        <v>1</v>
      </c>
      <c r="AM54" s="27">
        <f t="shared" si="18"/>
        <v>1</v>
      </c>
      <c r="AN54" s="27">
        <f t="shared" si="18"/>
        <v>1</v>
      </c>
      <c r="AO54" s="27">
        <f t="shared" si="18"/>
        <v>1</v>
      </c>
      <c r="AP54" s="97">
        <f t="shared" si="12"/>
        <v>36</v>
      </c>
    </row>
    <row r="56" spans="1:42" ht="15">
      <c r="A56" s="34" t="s">
        <v>36</v>
      </c>
      <c r="B56" s="34">
        <f aca="true" t="shared" si="19" ref="B56:AO56">COUNTIF(B$9:B$32,"AUT")</f>
        <v>1</v>
      </c>
      <c r="C56" s="34">
        <f t="shared" si="19"/>
        <v>0</v>
      </c>
      <c r="D56" s="34">
        <f t="shared" si="19"/>
        <v>0</v>
      </c>
      <c r="E56" s="34">
        <f t="shared" si="19"/>
        <v>0</v>
      </c>
      <c r="F56" s="34">
        <f t="shared" si="19"/>
        <v>0</v>
      </c>
      <c r="G56" s="34">
        <f t="shared" si="19"/>
        <v>0</v>
      </c>
      <c r="H56" s="34">
        <f t="shared" si="19"/>
        <v>0</v>
      </c>
      <c r="I56" s="34">
        <f t="shared" si="19"/>
        <v>0</v>
      </c>
      <c r="J56" s="34">
        <f t="shared" si="19"/>
        <v>0</v>
      </c>
      <c r="K56" s="34">
        <f t="shared" si="19"/>
        <v>0</v>
      </c>
      <c r="L56" s="34">
        <f t="shared" si="19"/>
        <v>0</v>
      </c>
      <c r="M56" s="34">
        <f t="shared" si="19"/>
        <v>0</v>
      </c>
      <c r="N56" s="34">
        <f t="shared" si="19"/>
        <v>0</v>
      </c>
      <c r="O56" s="34">
        <f t="shared" si="19"/>
        <v>0</v>
      </c>
      <c r="P56" s="34">
        <f t="shared" si="19"/>
        <v>0</v>
      </c>
      <c r="Q56" s="34">
        <f t="shared" si="19"/>
        <v>0</v>
      </c>
      <c r="R56" s="34">
        <f t="shared" si="19"/>
        <v>0</v>
      </c>
      <c r="S56" s="34">
        <f t="shared" si="19"/>
        <v>0</v>
      </c>
      <c r="T56" s="34">
        <f t="shared" si="19"/>
        <v>0</v>
      </c>
      <c r="U56" s="34">
        <f t="shared" si="19"/>
        <v>0</v>
      </c>
      <c r="V56" s="34">
        <f t="shared" si="19"/>
        <v>0</v>
      </c>
      <c r="W56" s="34">
        <f t="shared" si="19"/>
        <v>0</v>
      </c>
      <c r="X56" s="34">
        <f t="shared" si="19"/>
        <v>0</v>
      </c>
      <c r="Y56" s="34">
        <f t="shared" si="19"/>
        <v>0</v>
      </c>
      <c r="Z56" s="34">
        <f t="shared" si="19"/>
        <v>0</v>
      </c>
      <c r="AA56" s="34">
        <f t="shared" si="19"/>
        <v>0</v>
      </c>
      <c r="AB56" s="34">
        <f t="shared" si="19"/>
        <v>0</v>
      </c>
      <c r="AC56" s="34">
        <f t="shared" si="19"/>
        <v>0</v>
      </c>
      <c r="AD56" s="34">
        <f t="shared" si="19"/>
        <v>0</v>
      </c>
      <c r="AE56" s="34">
        <f t="shared" si="19"/>
        <v>0</v>
      </c>
      <c r="AF56" s="34">
        <f t="shared" si="19"/>
        <v>1</v>
      </c>
      <c r="AG56" s="34">
        <f t="shared" si="19"/>
        <v>0</v>
      </c>
      <c r="AH56" s="34">
        <f t="shared" si="19"/>
        <v>0</v>
      </c>
      <c r="AI56" s="34">
        <f t="shared" si="19"/>
        <v>1</v>
      </c>
      <c r="AJ56" s="34">
        <f t="shared" si="19"/>
        <v>0</v>
      </c>
      <c r="AK56" s="34">
        <f t="shared" si="19"/>
        <v>0</v>
      </c>
      <c r="AL56" s="34">
        <f t="shared" si="19"/>
        <v>1</v>
      </c>
      <c r="AM56" s="34">
        <f t="shared" si="19"/>
        <v>0</v>
      </c>
      <c r="AN56" s="34">
        <f t="shared" si="19"/>
        <v>1</v>
      </c>
      <c r="AO56" s="34">
        <f t="shared" si="19"/>
        <v>0</v>
      </c>
      <c r="AP56" s="97">
        <f t="shared" si="12"/>
        <v>5</v>
      </c>
    </row>
    <row r="58" spans="1:42" ht="15">
      <c r="A58" s="21" t="s">
        <v>6</v>
      </c>
      <c r="B58" s="21">
        <f>SUM(B47:B56)</f>
        <v>24</v>
      </c>
      <c r="C58" s="21">
        <f aca="true" t="shared" si="20" ref="C58:AP58">SUM(C47:C56)</f>
        <v>24</v>
      </c>
      <c r="D58" s="21">
        <f t="shared" si="20"/>
        <v>24</v>
      </c>
      <c r="E58" s="21">
        <f t="shared" si="20"/>
        <v>24</v>
      </c>
      <c r="F58" s="21">
        <f t="shared" si="20"/>
        <v>24</v>
      </c>
      <c r="G58" s="21">
        <f t="shared" si="20"/>
        <v>24</v>
      </c>
      <c r="H58" s="21">
        <f t="shared" si="20"/>
        <v>24</v>
      </c>
      <c r="I58" s="21">
        <f t="shared" si="20"/>
        <v>24</v>
      </c>
      <c r="J58" s="21">
        <f t="shared" si="20"/>
        <v>24</v>
      </c>
      <c r="K58" s="21">
        <f t="shared" si="20"/>
        <v>24</v>
      </c>
      <c r="L58" s="21">
        <f t="shared" si="20"/>
        <v>24</v>
      </c>
      <c r="M58" s="21">
        <f t="shared" si="20"/>
        <v>24</v>
      </c>
      <c r="N58" s="21">
        <f t="shared" si="20"/>
        <v>24</v>
      </c>
      <c r="O58" s="21">
        <f t="shared" si="20"/>
        <v>24</v>
      </c>
      <c r="P58" s="21">
        <f t="shared" si="20"/>
        <v>24</v>
      </c>
      <c r="Q58" s="21">
        <f t="shared" si="20"/>
        <v>24</v>
      </c>
      <c r="R58" s="21">
        <f t="shared" si="20"/>
        <v>24</v>
      </c>
      <c r="S58" s="21">
        <f t="shared" si="20"/>
        <v>24</v>
      </c>
      <c r="T58" s="21">
        <f t="shared" si="20"/>
        <v>24</v>
      </c>
      <c r="U58" s="21">
        <f t="shared" si="20"/>
        <v>24</v>
      </c>
      <c r="V58" s="21">
        <f t="shared" si="20"/>
        <v>24</v>
      </c>
      <c r="W58" s="21">
        <f t="shared" si="20"/>
        <v>24</v>
      </c>
      <c r="X58" s="21">
        <f t="shared" si="20"/>
        <v>24</v>
      </c>
      <c r="Y58" s="21">
        <f t="shared" si="20"/>
        <v>24</v>
      </c>
      <c r="Z58" s="21">
        <f t="shared" si="20"/>
        <v>24</v>
      </c>
      <c r="AA58" s="21">
        <f t="shared" si="20"/>
        <v>24</v>
      </c>
      <c r="AB58" s="21">
        <f t="shared" si="20"/>
        <v>24</v>
      </c>
      <c r="AC58" s="21">
        <f t="shared" si="20"/>
        <v>24</v>
      </c>
      <c r="AD58" s="21">
        <f t="shared" si="20"/>
        <v>24</v>
      </c>
      <c r="AE58" s="21">
        <f t="shared" si="20"/>
        <v>24</v>
      </c>
      <c r="AF58" s="21">
        <f t="shared" si="20"/>
        <v>24</v>
      </c>
      <c r="AG58" s="21">
        <f t="shared" si="20"/>
        <v>24</v>
      </c>
      <c r="AH58" s="21">
        <f t="shared" si="20"/>
        <v>24</v>
      </c>
      <c r="AI58" s="21">
        <f t="shared" si="20"/>
        <v>24</v>
      </c>
      <c r="AJ58" s="21">
        <f t="shared" si="20"/>
        <v>24</v>
      </c>
      <c r="AK58" s="21">
        <f t="shared" si="20"/>
        <v>24</v>
      </c>
      <c r="AL58" s="21">
        <f t="shared" si="20"/>
        <v>24</v>
      </c>
      <c r="AM58" s="21">
        <f t="shared" si="20"/>
        <v>24</v>
      </c>
      <c r="AN58" s="21">
        <f t="shared" si="20"/>
        <v>24</v>
      </c>
      <c r="AO58" s="21">
        <f t="shared" si="20"/>
        <v>24</v>
      </c>
      <c r="AP58" s="21">
        <f t="shared" si="20"/>
        <v>960</v>
      </c>
    </row>
    <row r="60" spans="1:42" ht="2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</row>
  </sheetData>
  <sheetProtection/>
  <autoFilter ref="B8:AK32"/>
  <mergeCells count="4">
    <mergeCell ref="A60:AP60"/>
    <mergeCell ref="V3:AO3"/>
    <mergeCell ref="B6:AB6"/>
    <mergeCell ref="AC6:AO6"/>
  </mergeCells>
  <printOptions horizontalCentered="1" verticalCentered="1"/>
  <pageMargins left="0.3937007874015748" right="0.1968503937007874" top="0.7480314960629921" bottom="0.7480314960629921" header="0.31496062992125984" footer="0.31496062992125984"/>
  <pageSetup horizontalDpi="600" verticalDpi="600" orientation="landscape" paperSize="3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13"/>
  <sheetViews>
    <sheetView view="pageBreakPreview" zoomScaleNormal="75" zoomScaleSheetLayoutView="100" zoomScalePageLayoutView="0" workbookViewId="0" topLeftCell="L1">
      <selection activeCell="Y1" sqref="Y1:AR5"/>
    </sheetView>
  </sheetViews>
  <sheetFormatPr defaultColWidth="11.421875" defaultRowHeight="15"/>
  <cols>
    <col min="1" max="1" width="10.421875" style="61" customWidth="1"/>
    <col min="2" max="3" width="4.28125" style="61" customWidth="1"/>
    <col min="4" max="4" width="3.7109375" style="61" customWidth="1"/>
    <col min="5" max="23" width="8.7109375" style="61" customWidth="1"/>
    <col min="24" max="24" width="8.28125" style="61" customWidth="1"/>
    <col min="25" max="44" width="8.7109375" style="61" customWidth="1"/>
    <col min="45" max="16384" width="11.421875" style="61" customWidth="1"/>
  </cols>
  <sheetData>
    <row r="1" spans="5:44" ht="15.75" customHeight="1">
      <c r="E1" s="185" t="str">
        <f>'PREMISAS 01'!D4</f>
        <v>IPEPAC - INSTITUTO DE PROCEDIMIENTOS ELECTORALES  Y PARTICIPACIÓN CIUDADANA DEL ESTADO DE YUCATAN 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 t="s">
        <v>104</v>
      </c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</row>
    <row r="2" spans="5:44" ht="15.75" customHeight="1">
      <c r="E2" s="186" t="s">
        <v>101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</row>
    <row r="3" spans="5:44" ht="15.75" customHeight="1">
      <c r="E3" s="186" t="str">
        <f>"ELECTORAL Y OTRAS AUTORIDADES DENTRO DEL PROCESO ELECTORAL LOCAL DEL ESTADO DE "&amp;'PREMISAS 01'!C5&amp;" 2010"</f>
        <v>ELECTORAL Y OTRAS AUTORIDADES DENTRO DEL PROCESO ELECTORAL LOCAL DEL ESTADO DE YUCATÁN 2010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</row>
    <row r="4" spans="1:44" s="63" customFormat="1" ht="15.75" customHeight="1">
      <c r="A4" s="62"/>
      <c r="B4" s="62"/>
      <c r="C4" s="62"/>
      <c r="D4" s="62"/>
      <c r="E4" s="186" t="str">
        <f>"PERIODO DE "&amp;'PREMISAS 01'!B9&amp;" ELECTORAL "</f>
        <v>PERIODO DE PRECAMPAÑA ELECTORAL 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</row>
    <row r="5" spans="1:44" s="63" customFormat="1" ht="15.75" customHeight="1">
      <c r="A5" s="64"/>
      <c r="B5" s="64"/>
      <c r="C5" s="64"/>
      <c r="D5" s="64"/>
      <c r="E5" s="187" t="s">
        <v>67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</row>
    <row r="6" spans="1:39" s="63" customFormat="1" ht="15.75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</row>
    <row r="7" spans="1:44" s="67" customFormat="1" ht="13.5">
      <c r="A7" s="66" t="s">
        <v>68</v>
      </c>
      <c r="E7" s="67" t="s">
        <v>85</v>
      </c>
      <c r="F7" s="192" t="s">
        <v>98</v>
      </c>
      <c r="G7" s="192"/>
      <c r="H7" s="94" t="s">
        <v>86</v>
      </c>
      <c r="I7" s="192" t="s">
        <v>99</v>
      </c>
      <c r="J7" s="192"/>
      <c r="Q7" s="68"/>
      <c r="Y7" s="131"/>
      <c r="Z7" s="190"/>
      <c r="AA7" s="190"/>
      <c r="AB7" s="144"/>
      <c r="AC7" s="191"/>
      <c r="AD7" s="191"/>
      <c r="AE7" s="145"/>
      <c r="AF7" s="145"/>
      <c r="AG7" s="145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</row>
    <row r="8" spans="1:44" s="67" customFormat="1" ht="15.75" customHeight="1">
      <c r="A8" s="66" t="s">
        <v>69</v>
      </c>
      <c r="E8" s="67" t="str">
        <f>'PREMISAS 01'!C5</f>
        <v>YUCATÁN</v>
      </c>
      <c r="T8" s="71"/>
      <c r="U8" s="72" t="s">
        <v>70</v>
      </c>
      <c r="V8" s="73" t="s">
        <v>9</v>
      </c>
      <c r="W8" s="74" t="s">
        <v>71</v>
      </c>
      <c r="X8" s="75" t="s">
        <v>13</v>
      </c>
      <c r="Y8" s="130"/>
      <c r="Z8" s="130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33"/>
      <c r="AP8" s="73"/>
      <c r="AQ8" s="134"/>
      <c r="AR8" s="135"/>
    </row>
    <row r="9" spans="1:44" s="67" customFormat="1" ht="15.75">
      <c r="A9" s="66" t="s">
        <v>72</v>
      </c>
      <c r="E9" s="67" t="s">
        <v>67</v>
      </c>
      <c r="H9" s="76"/>
      <c r="I9" s="76"/>
      <c r="T9" s="71"/>
      <c r="U9" s="77" t="s">
        <v>73</v>
      </c>
      <c r="V9" s="78" t="s">
        <v>10</v>
      </c>
      <c r="W9" s="79" t="s">
        <v>74</v>
      </c>
      <c r="X9" s="75" t="s">
        <v>14</v>
      </c>
      <c r="Y9" s="130"/>
      <c r="Z9" s="130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6"/>
      <c r="AP9" s="78"/>
      <c r="AQ9" s="137"/>
      <c r="AR9" s="135"/>
    </row>
    <row r="10" spans="1:44" s="67" customFormat="1" ht="15.75">
      <c r="A10" s="66" t="s">
        <v>75</v>
      </c>
      <c r="E10" s="67" t="s">
        <v>67</v>
      </c>
      <c r="H10" s="76"/>
      <c r="I10" s="76"/>
      <c r="T10" s="71"/>
      <c r="U10" s="80" t="s">
        <v>76</v>
      </c>
      <c r="V10" s="78" t="s">
        <v>11</v>
      </c>
      <c r="W10" s="89" t="s">
        <v>77</v>
      </c>
      <c r="X10" s="70" t="s">
        <v>15</v>
      </c>
      <c r="Y10" s="130"/>
      <c r="Z10" s="130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8"/>
      <c r="AL10" s="131"/>
      <c r="AM10" s="131"/>
      <c r="AN10" s="132"/>
      <c r="AO10" s="139"/>
      <c r="AP10" s="78"/>
      <c r="AQ10" s="139"/>
      <c r="AR10" s="140"/>
    </row>
    <row r="11" spans="1:44" ht="15.75">
      <c r="A11" s="66" t="s">
        <v>78</v>
      </c>
      <c r="E11" s="81" t="s">
        <v>67</v>
      </c>
      <c r="O11" s="69"/>
      <c r="P11" s="67" t="s">
        <v>83</v>
      </c>
      <c r="Q11" s="67"/>
      <c r="R11" s="67"/>
      <c r="S11" s="67"/>
      <c r="T11" s="71"/>
      <c r="U11" s="82" t="s">
        <v>79</v>
      </c>
      <c r="V11" s="73" t="s">
        <v>12</v>
      </c>
      <c r="W11" s="151" t="s">
        <v>96</v>
      </c>
      <c r="X11" s="70" t="s">
        <v>89</v>
      </c>
      <c r="Y11" s="130"/>
      <c r="Z11" s="141"/>
      <c r="AA11" s="138"/>
      <c r="AB11" s="138"/>
      <c r="AC11" s="138"/>
      <c r="AD11" s="138"/>
      <c r="AE11" s="138"/>
      <c r="AF11" s="138"/>
      <c r="AG11" s="138"/>
      <c r="AH11" s="138"/>
      <c r="AI11" s="142"/>
      <c r="AJ11" s="131"/>
      <c r="AK11" s="131"/>
      <c r="AL11" s="131"/>
      <c r="AM11" s="138"/>
      <c r="AN11" s="132"/>
      <c r="AO11" s="143"/>
      <c r="AP11" s="73"/>
      <c r="AQ11" s="139"/>
      <c r="AR11" s="140"/>
    </row>
    <row r="12" spans="23:44" ht="13.5">
      <c r="W12" s="98"/>
      <c r="X12" s="70"/>
      <c r="AQ12" s="129"/>
      <c r="AR12" s="70"/>
    </row>
    <row r="13" spans="1:56" s="84" customFormat="1" ht="15" customHeight="1">
      <c r="A13" s="194" t="s">
        <v>80</v>
      </c>
      <c r="B13" s="194"/>
      <c r="C13" s="194"/>
      <c r="D13" s="194"/>
      <c r="E13" s="181" t="s">
        <v>90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3"/>
      <c r="AF13" s="189" t="s">
        <v>35</v>
      </c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42"/>
      <c r="AT13" s="42"/>
      <c r="AU13" s="42"/>
      <c r="AV13" s="42"/>
      <c r="AW13" s="83"/>
      <c r="AX13" s="83"/>
      <c r="AY13" s="83"/>
      <c r="AZ13" s="83"/>
      <c r="BA13" s="83"/>
      <c r="BB13" s="83"/>
      <c r="BC13" s="83"/>
      <c r="BD13" s="83"/>
    </row>
    <row r="14" spans="1:56" s="84" customFormat="1" ht="12.75" customHeight="1">
      <c r="A14" s="194" t="s">
        <v>81</v>
      </c>
      <c r="B14" s="194"/>
      <c r="C14" s="194"/>
      <c r="D14" s="194"/>
      <c r="E14" s="59">
        <f>'[1]PROPUESTA DE PAUTA  '!B5</f>
        <v>40183</v>
      </c>
      <c r="F14" s="59">
        <f>E14+1</f>
        <v>40184</v>
      </c>
      <c r="G14" s="59">
        <f aca="true" t="shared" si="0" ref="G14:V15">F14+1</f>
        <v>40185</v>
      </c>
      <c r="H14" s="59">
        <f t="shared" si="0"/>
        <v>40186</v>
      </c>
      <c r="I14" s="59">
        <f t="shared" si="0"/>
        <v>40187</v>
      </c>
      <c r="J14" s="59">
        <f t="shared" si="0"/>
        <v>40188</v>
      </c>
      <c r="K14" s="59">
        <f t="shared" si="0"/>
        <v>40189</v>
      </c>
      <c r="L14" s="59">
        <f t="shared" si="0"/>
        <v>40190</v>
      </c>
      <c r="M14" s="59">
        <f t="shared" si="0"/>
        <v>40191</v>
      </c>
      <c r="N14" s="59">
        <f t="shared" si="0"/>
        <v>40192</v>
      </c>
      <c r="O14" s="59">
        <f t="shared" si="0"/>
        <v>40193</v>
      </c>
      <c r="P14" s="59">
        <f t="shared" si="0"/>
        <v>40194</v>
      </c>
      <c r="Q14" s="59">
        <f t="shared" si="0"/>
        <v>40195</v>
      </c>
      <c r="R14" s="59">
        <f t="shared" si="0"/>
        <v>40196</v>
      </c>
      <c r="S14" s="59">
        <f t="shared" si="0"/>
        <v>40197</v>
      </c>
      <c r="T14" s="59">
        <f t="shared" si="0"/>
        <v>40198</v>
      </c>
      <c r="U14" s="59">
        <f t="shared" si="0"/>
        <v>40199</v>
      </c>
      <c r="V14" s="59">
        <f t="shared" si="0"/>
        <v>40200</v>
      </c>
      <c r="W14" s="59">
        <f aca="true" t="shared" si="1" ref="W14:AL15">V14+1</f>
        <v>40201</v>
      </c>
      <c r="X14" s="59">
        <f t="shared" si="1"/>
        <v>40202</v>
      </c>
      <c r="Y14" s="59">
        <f t="shared" si="1"/>
        <v>40203</v>
      </c>
      <c r="Z14" s="59">
        <f t="shared" si="1"/>
        <v>40204</v>
      </c>
      <c r="AA14" s="59">
        <f t="shared" si="1"/>
        <v>40205</v>
      </c>
      <c r="AB14" s="59">
        <f t="shared" si="1"/>
        <v>40206</v>
      </c>
      <c r="AC14" s="59">
        <f t="shared" si="1"/>
        <v>40207</v>
      </c>
      <c r="AD14" s="59">
        <f t="shared" si="1"/>
        <v>40208</v>
      </c>
      <c r="AE14" s="59">
        <f t="shared" si="1"/>
        <v>40209</v>
      </c>
      <c r="AF14" s="59">
        <f t="shared" si="1"/>
        <v>40210</v>
      </c>
      <c r="AG14" s="59">
        <f t="shared" si="1"/>
        <v>40211</v>
      </c>
      <c r="AH14" s="59">
        <f t="shared" si="1"/>
        <v>40212</v>
      </c>
      <c r="AI14" s="59">
        <f t="shared" si="1"/>
        <v>40213</v>
      </c>
      <c r="AJ14" s="59">
        <f t="shared" si="1"/>
        <v>40214</v>
      </c>
      <c r="AK14" s="59">
        <f t="shared" si="1"/>
        <v>40215</v>
      </c>
      <c r="AL14" s="59">
        <f t="shared" si="1"/>
        <v>40216</v>
      </c>
      <c r="AM14" s="59">
        <f aca="true" t="shared" si="2" ref="AM14:AR15">AL14+1</f>
        <v>40217</v>
      </c>
      <c r="AN14" s="59">
        <f t="shared" si="2"/>
        <v>40218</v>
      </c>
      <c r="AO14" s="59">
        <f t="shared" si="2"/>
        <v>40219</v>
      </c>
      <c r="AP14" s="59">
        <f t="shared" si="2"/>
        <v>40220</v>
      </c>
      <c r="AQ14" s="59">
        <f t="shared" si="2"/>
        <v>40221</v>
      </c>
      <c r="AR14" s="59">
        <f t="shared" si="2"/>
        <v>40222</v>
      </c>
      <c r="AS14" s="42"/>
      <c r="AT14" s="42"/>
      <c r="AU14" s="42"/>
      <c r="AV14" s="42"/>
      <c r="AW14" s="83"/>
      <c r="AX14" s="83"/>
      <c r="AY14" s="83"/>
      <c r="AZ14" s="83"/>
      <c r="BA14" s="83"/>
      <c r="BB14" s="83"/>
      <c r="BC14" s="83"/>
      <c r="BD14" s="83"/>
    </row>
    <row r="15" spans="1:56" s="84" customFormat="1" ht="23.25" customHeight="1">
      <c r="A15" s="195" t="s">
        <v>29</v>
      </c>
      <c r="B15" s="195" t="s">
        <v>3</v>
      </c>
      <c r="C15" s="195"/>
      <c r="D15" s="196" t="s">
        <v>38</v>
      </c>
      <c r="E15" s="85">
        <f>'[1]PROPUESTA DE PAUTA  '!B5</f>
        <v>40183</v>
      </c>
      <c r="F15" s="85">
        <f aca="true" t="shared" si="3" ref="F15:U15">E15+1</f>
        <v>40184</v>
      </c>
      <c r="G15" s="85">
        <f t="shared" si="3"/>
        <v>40185</v>
      </c>
      <c r="H15" s="85">
        <f t="shared" si="3"/>
        <v>40186</v>
      </c>
      <c r="I15" s="85">
        <f t="shared" si="3"/>
        <v>40187</v>
      </c>
      <c r="J15" s="85">
        <f t="shared" si="3"/>
        <v>40188</v>
      </c>
      <c r="K15" s="85">
        <f t="shared" si="3"/>
        <v>40189</v>
      </c>
      <c r="L15" s="85">
        <f t="shared" si="3"/>
        <v>40190</v>
      </c>
      <c r="M15" s="85">
        <f t="shared" si="3"/>
        <v>40191</v>
      </c>
      <c r="N15" s="85">
        <f t="shared" si="3"/>
        <v>40192</v>
      </c>
      <c r="O15" s="85">
        <f>N15+1</f>
        <v>40193</v>
      </c>
      <c r="P15" s="85">
        <f t="shared" si="3"/>
        <v>40194</v>
      </c>
      <c r="Q15" s="85">
        <f t="shared" si="3"/>
        <v>40195</v>
      </c>
      <c r="R15" s="85">
        <f t="shared" si="3"/>
        <v>40196</v>
      </c>
      <c r="S15" s="85">
        <f t="shared" si="3"/>
        <v>40197</v>
      </c>
      <c r="T15" s="85">
        <f t="shared" si="3"/>
        <v>40198</v>
      </c>
      <c r="U15" s="85">
        <f t="shared" si="3"/>
        <v>40199</v>
      </c>
      <c r="V15" s="85">
        <f t="shared" si="0"/>
        <v>40200</v>
      </c>
      <c r="W15" s="85">
        <f t="shared" si="1"/>
        <v>40201</v>
      </c>
      <c r="X15" s="85">
        <f t="shared" si="1"/>
        <v>40202</v>
      </c>
      <c r="Y15" s="85">
        <f t="shared" si="1"/>
        <v>40203</v>
      </c>
      <c r="Z15" s="85">
        <f t="shared" si="1"/>
        <v>40204</v>
      </c>
      <c r="AA15" s="85">
        <f t="shared" si="1"/>
        <v>40205</v>
      </c>
      <c r="AB15" s="85">
        <f t="shared" si="1"/>
        <v>40206</v>
      </c>
      <c r="AC15" s="85">
        <f t="shared" si="1"/>
        <v>40207</v>
      </c>
      <c r="AD15" s="85">
        <f t="shared" si="1"/>
        <v>40208</v>
      </c>
      <c r="AE15" s="85">
        <f t="shared" si="1"/>
        <v>40209</v>
      </c>
      <c r="AF15" s="85">
        <f t="shared" si="1"/>
        <v>40210</v>
      </c>
      <c r="AG15" s="85">
        <f t="shared" si="1"/>
        <v>40211</v>
      </c>
      <c r="AH15" s="85">
        <f t="shared" si="1"/>
        <v>40212</v>
      </c>
      <c r="AI15" s="85">
        <f t="shared" si="1"/>
        <v>40213</v>
      </c>
      <c r="AJ15" s="85">
        <f t="shared" si="1"/>
        <v>40214</v>
      </c>
      <c r="AK15" s="85">
        <f t="shared" si="1"/>
        <v>40215</v>
      </c>
      <c r="AL15" s="85">
        <f t="shared" si="1"/>
        <v>40216</v>
      </c>
      <c r="AM15" s="85">
        <f t="shared" si="2"/>
        <v>40217</v>
      </c>
      <c r="AN15" s="85">
        <f t="shared" si="2"/>
        <v>40218</v>
      </c>
      <c r="AO15" s="85">
        <f t="shared" si="2"/>
        <v>40219</v>
      </c>
      <c r="AP15" s="85">
        <f t="shared" si="2"/>
        <v>40220</v>
      </c>
      <c r="AQ15" s="85">
        <f t="shared" si="2"/>
        <v>40221</v>
      </c>
      <c r="AR15" s="85">
        <f t="shared" si="2"/>
        <v>40222</v>
      </c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</row>
    <row r="16" spans="1:56" s="84" customFormat="1" ht="23.25" customHeight="1">
      <c r="A16" s="195"/>
      <c r="B16" s="195"/>
      <c r="C16" s="195"/>
      <c r="D16" s="196"/>
      <c r="E16" s="86" t="s">
        <v>82</v>
      </c>
      <c r="F16" s="86" t="s">
        <v>82</v>
      </c>
      <c r="G16" s="86" t="s">
        <v>82</v>
      </c>
      <c r="H16" s="86" t="s">
        <v>82</v>
      </c>
      <c r="I16" s="86" t="s">
        <v>82</v>
      </c>
      <c r="J16" s="86" t="s">
        <v>82</v>
      </c>
      <c r="K16" s="86" t="s">
        <v>82</v>
      </c>
      <c r="L16" s="86" t="s">
        <v>82</v>
      </c>
      <c r="M16" s="86" t="s">
        <v>82</v>
      </c>
      <c r="N16" s="86" t="s">
        <v>82</v>
      </c>
      <c r="O16" s="86" t="s">
        <v>82</v>
      </c>
      <c r="P16" s="86" t="s">
        <v>82</v>
      </c>
      <c r="Q16" s="86" t="s">
        <v>82</v>
      </c>
      <c r="R16" s="86" t="s">
        <v>82</v>
      </c>
      <c r="S16" s="86" t="s">
        <v>82</v>
      </c>
      <c r="T16" s="86" t="s">
        <v>82</v>
      </c>
      <c r="U16" s="86" t="s">
        <v>82</v>
      </c>
      <c r="V16" s="86" t="s">
        <v>82</v>
      </c>
      <c r="W16" s="86" t="s">
        <v>82</v>
      </c>
      <c r="X16" s="86" t="s">
        <v>82</v>
      </c>
      <c r="Y16" s="86" t="s">
        <v>82</v>
      </c>
      <c r="Z16" s="86" t="s">
        <v>82</v>
      </c>
      <c r="AA16" s="86" t="s">
        <v>82</v>
      </c>
      <c r="AB16" s="86" t="s">
        <v>82</v>
      </c>
      <c r="AC16" s="86" t="s">
        <v>82</v>
      </c>
      <c r="AD16" s="86" t="s">
        <v>82</v>
      </c>
      <c r="AE16" s="86" t="s">
        <v>82</v>
      </c>
      <c r="AF16" s="86" t="s">
        <v>82</v>
      </c>
      <c r="AG16" s="86" t="s">
        <v>82</v>
      </c>
      <c r="AH16" s="86" t="s">
        <v>82</v>
      </c>
      <c r="AI16" s="86" t="s">
        <v>82</v>
      </c>
      <c r="AJ16" s="86" t="s">
        <v>82</v>
      </c>
      <c r="AK16" s="86" t="s">
        <v>82</v>
      </c>
      <c r="AL16" s="86" t="s">
        <v>82</v>
      </c>
      <c r="AM16" s="86" t="s">
        <v>82</v>
      </c>
      <c r="AN16" s="86" t="s">
        <v>82</v>
      </c>
      <c r="AO16" s="86" t="s">
        <v>82</v>
      </c>
      <c r="AP16" s="86" t="s">
        <v>82</v>
      </c>
      <c r="AQ16" s="86" t="s">
        <v>82</v>
      </c>
      <c r="AR16" s="86" t="s">
        <v>82</v>
      </c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</row>
    <row r="17" spans="1:44" s="88" customFormat="1" ht="14.25" customHeight="1">
      <c r="A17" s="188" t="s">
        <v>50</v>
      </c>
      <c r="B17" s="188">
        <v>3</v>
      </c>
      <c r="C17" s="188">
        <v>1</v>
      </c>
      <c r="D17" s="87">
        <v>1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</row>
    <row r="18" spans="1:44" s="88" customFormat="1" ht="14.25" customHeight="1">
      <c r="A18" s="188"/>
      <c r="B18" s="188"/>
      <c r="C18" s="188"/>
      <c r="D18" s="87">
        <v>2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s="88" customFormat="1" ht="14.25" customHeight="1">
      <c r="A19" s="188"/>
      <c r="B19" s="188"/>
      <c r="C19" s="188">
        <v>1</v>
      </c>
      <c r="D19" s="87">
        <v>3</v>
      </c>
      <c r="E19" s="28" t="s">
        <v>9</v>
      </c>
      <c r="F19" s="30" t="s">
        <v>13</v>
      </c>
      <c r="G19" s="25" t="s">
        <v>65</v>
      </c>
      <c r="H19" s="28" t="s">
        <v>9</v>
      </c>
      <c r="I19" s="28" t="s">
        <v>9</v>
      </c>
      <c r="J19" s="25" t="s">
        <v>65</v>
      </c>
      <c r="K19" s="28" t="s">
        <v>9</v>
      </c>
      <c r="L19" s="150" t="s">
        <v>89</v>
      </c>
      <c r="M19" s="25" t="s">
        <v>65</v>
      </c>
      <c r="N19" s="28" t="s">
        <v>9</v>
      </c>
      <c r="O19" s="31" t="s">
        <v>14</v>
      </c>
      <c r="P19" s="25" t="s">
        <v>65</v>
      </c>
      <c r="Q19" s="28" t="s">
        <v>9</v>
      </c>
      <c r="R19" s="29" t="s">
        <v>11</v>
      </c>
      <c r="S19" s="25" t="s">
        <v>65</v>
      </c>
      <c r="T19" s="28" t="s">
        <v>9</v>
      </c>
      <c r="U19" s="30" t="s">
        <v>13</v>
      </c>
      <c r="V19" s="25" t="s">
        <v>65</v>
      </c>
      <c r="W19" s="28" t="s">
        <v>9</v>
      </c>
      <c r="X19" s="26" t="s">
        <v>12</v>
      </c>
      <c r="Y19" s="25" t="s">
        <v>65</v>
      </c>
      <c r="Z19" s="28" t="s">
        <v>9</v>
      </c>
      <c r="AA19" s="150" t="s">
        <v>89</v>
      </c>
      <c r="AB19" s="25" t="s">
        <v>65</v>
      </c>
      <c r="AC19" s="28" t="s">
        <v>9</v>
      </c>
      <c r="AD19" s="30" t="s">
        <v>13</v>
      </c>
      <c r="AE19" s="25" t="s">
        <v>65</v>
      </c>
      <c r="AF19" s="28" t="s">
        <v>9</v>
      </c>
      <c r="AG19" s="27" t="s">
        <v>15</v>
      </c>
      <c r="AH19" s="25" t="s">
        <v>65</v>
      </c>
      <c r="AI19" s="28" t="s">
        <v>9</v>
      </c>
      <c r="AJ19" s="150" t="s">
        <v>89</v>
      </c>
      <c r="AK19" s="28" t="s">
        <v>9</v>
      </c>
      <c r="AL19" s="28" t="s">
        <v>9</v>
      </c>
      <c r="AM19" s="31" t="s">
        <v>14</v>
      </c>
      <c r="AN19" s="25" t="s">
        <v>65</v>
      </c>
      <c r="AO19" s="28" t="s">
        <v>9</v>
      </c>
      <c r="AP19" s="29" t="s">
        <v>11</v>
      </c>
      <c r="AQ19" s="25" t="s">
        <v>65</v>
      </c>
      <c r="AR19" s="28" t="s">
        <v>9</v>
      </c>
    </row>
    <row r="20" spans="1:44" s="88" customFormat="1" ht="14.25" customHeight="1">
      <c r="A20" s="188"/>
      <c r="B20" s="188"/>
      <c r="C20" s="188"/>
      <c r="D20" s="87">
        <v>4</v>
      </c>
      <c r="E20" s="25" t="s">
        <v>65</v>
      </c>
      <c r="F20" s="28" t="s">
        <v>9</v>
      </c>
      <c r="G20" s="31" t="s">
        <v>14</v>
      </c>
      <c r="H20" s="25" t="s">
        <v>65</v>
      </c>
      <c r="I20" s="28" t="s">
        <v>9</v>
      </c>
      <c r="J20" s="27" t="s">
        <v>15</v>
      </c>
      <c r="K20" s="25" t="s">
        <v>65</v>
      </c>
      <c r="L20" s="28" t="s">
        <v>9</v>
      </c>
      <c r="M20" s="150" t="s">
        <v>89</v>
      </c>
      <c r="N20" s="25" t="s">
        <v>65</v>
      </c>
      <c r="O20" s="28" t="s">
        <v>9</v>
      </c>
      <c r="P20" s="31" t="s">
        <v>14</v>
      </c>
      <c r="Q20" s="25" t="s">
        <v>65</v>
      </c>
      <c r="R20" s="28" t="s">
        <v>9</v>
      </c>
      <c r="S20" s="29" t="s">
        <v>11</v>
      </c>
      <c r="T20" s="25" t="s">
        <v>65</v>
      </c>
      <c r="U20" s="28" t="s">
        <v>9</v>
      </c>
      <c r="V20" s="30" t="s">
        <v>13</v>
      </c>
      <c r="W20" s="25" t="s">
        <v>65</v>
      </c>
      <c r="X20" s="28" t="s">
        <v>9</v>
      </c>
      <c r="Y20" s="26" t="s">
        <v>12</v>
      </c>
      <c r="Z20" s="25" t="s">
        <v>65</v>
      </c>
      <c r="AA20" s="28" t="s">
        <v>9</v>
      </c>
      <c r="AB20" s="29" t="s">
        <v>11</v>
      </c>
      <c r="AC20" s="25" t="s">
        <v>65</v>
      </c>
      <c r="AD20" s="28" t="s">
        <v>9</v>
      </c>
      <c r="AE20" s="30" t="s">
        <v>13</v>
      </c>
      <c r="AF20" s="25" t="s">
        <v>65</v>
      </c>
      <c r="AG20" s="28" t="s">
        <v>9</v>
      </c>
      <c r="AH20" s="27" t="s">
        <v>15</v>
      </c>
      <c r="AI20" s="25" t="s">
        <v>65</v>
      </c>
      <c r="AJ20" s="28" t="s">
        <v>9</v>
      </c>
      <c r="AK20" s="150" t="s">
        <v>89</v>
      </c>
      <c r="AL20" s="25" t="s">
        <v>65</v>
      </c>
      <c r="AM20" s="28" t="s">
        <v>9</v>
      </c>
      <c r="AN20" s="31" t="s">
        <v>14</v>
      </c>
      <c r="AO20" s="25" t="s">
        <v>65</v>
      </c>
      <c r="AP20" s="28" t="s">
        <v>9</v>
      </c>
      <c r="AQ20" s="69"/>
      <c r="AR20" s="25" t="s">
        <v>65</v>
      </c>
    </row>
    <row r="21" spans="1:44" s="88" customFormat="1" ht="14.25" customHeight="1">
      <c r="A21" s="188"/>
      <c r="B21" s="188"/>
      <c r="C21" s="188">
        <v>1</v>
      </c>
      <c r="D21" s="87">
        <v>5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</row>
    <row r="22" spans="1:44" s="88" customFormat="1" ht="14.25" customHeight="1">
      <c r="A22" s="188"/>
      <c r="B22" s="188"/>
      <c r="C22" s="188"/>
      <c r="D22" s="87">
        <v>6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</row>
    <row r="23" spans="1:44" s="88" customFormat="1" ht="14.25" customHeight="1">
      <c r="A23" s="193" t="s">
        <v>37</v>
      </c>
      <c r="B23" s="188">
        <v>3</v>
      </c>
      <c r="C23" s="188">
        <v>1</v>
      </c>
      <c r="D23" s="87">
        <v>7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</row>
    <row r="24" spans="1:44" s="88" customFormat="1" ht="14.25" customHeight="1">
      <c r="A24" s="193"/>
      <c r="B24" s="188"/>
      <c r="C24" s="188"/>
      <c r="D24" s="87">
        <v>8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</row>
    <row r="25" spans="1:44" s="88" customFormat="1" ht="14.25" customHeight="1">
      <c r="A25" s="193"/>
      <c r="B25" s="188"/>
      <c r="C25" s="188">
        <v>1</v>
      </c>
      <c r="D25" s="87">
        <v>9</v>
      </c>
      <c r="E25" s="29" t="s">
        <v>11</v>
      </c>
      <c r="F25" s="25" t="s">
        <v>65</v>
      </c>
      <c r="G25" s="28" t="s">
        <v>9</v>
      </c>
      <c r="H25" s="26" t="s">
        <v>12</v>
      </c>
      <c r="I25" s="25" t="s">
        <v>65</v>
      </c>
      <c r="J25" s="28" t="s">
        <v>9</v>
      </c>
      <c r="K25" s="27" t="s">
        <v>15</v>
      </c>
      <c r="L25" s="25" t="s">
        <v>65</v>
      </c>
      <c r="M25" s="28" t="s">
        <v>9</v>
      </c>
      <c r="N25" s="150" t="s">
        <v>89</v>
      </c>
      <c r="O25" s="25" t="s">
        <v>65</v>
      </c>
      <c r="P25" s="28" t="s">
        <v>9</v>
      </c>
      <c r="Q25" s="31" t="s">
        <v>14</v>
      </c>
      <c r="R25" s="25" t="s">
        <v>65</v>
      </c>
      <c r="S25" s="28" t="s">
        <v>9</v>
      </c>
      <c r="T25" s="29" t="s">
        <v>11</v>
      </c>
      <c r="U25" s="28" t="s">
        <v>9</v>
      </c>
      <c r="V25" s="28" t="s">
        <v>9</v>
      </c>
      <c r="W25" s="30" t="s">
        <v>13</v>
      </c>
      <c r="X25" s="25" t="s">
        <v>65</v>
      </c>
      <c r="Y25" s="28" t="s">
        <v>9</v>
      </c>
      <c r="Z25" s="26" t="s">
        <v>12</v>
      </c>
      <c r="AA25" s="25" t="s">
        <v>65</v>
      </c>
      <c r="AB25" s="28" t="s">
        <v>9</v>
      </c>
      <c r="AC25" s="29" t="s">
        <v>11</v>
      </c>
      <c r="AD25" s="25" t="s">
        <v>65</v>
      </c>
      <c r="AE25" s="28" t="s">
        <v>9</v>
      </c>
      <c r="AF25" s="150" t="s">
        <v>89</v>
      </c>
      <c r="AG25" s="25" t="s">
        <v>65</v>
      </c>
      <c r="AH25" s="28" t="s">
        <v>9</v>
      </c>
      <c r="AI25" s="27" t="s">
        <v>15</v>
      </c>
      <c r="AJ25" s="25" t="s">
        <v>65</v>
      </c>
      <c r="AK25" s="28" t="s">
        <v>9</v>
      </c>
      <c r="AL25" s="150" t="s">
        <v>89</v>
      </c>
      <c r="AM25" s="25" t="s">
        <v>65</v>
      </c>
      <c r="AN25" s="28" t="s">
        <v>9</v>
      </c>
      <c r="AO25" s="31" t="s">
        <v>14</v>
      </c>
      <c r="AP25" s="25" t="s">
        <v>65</v>
      </c>
      <c r="AQ25" s="28" t="s">
        <v>9</v>
      </c>
      <c r="AR25" s="29" t="s">
        <v>11</v>
      </c>
    </row>
    <row r="26" spans="1:44" s="88" customFormat="1" ht="14.25" customHeight="1">
      <c r="A26" s="193"/>
      <c r="B26" s="188"/>
      <c r="C26" s="188"/>
      <c r="D26" s="87">
        <v>10</v>
      </c>
      <c r="E26" s="28" t="s">
        <v>9</v>
      </c>
      <c r="F26" s="29" t="s">
        <v>11</v>
      </c>
      <c r="G26" s="25" t="s">
        <v>65</v>
      </c>
      <c r="H26" s="28" t="s">
        <v>9</v>
      </c>
      <c r="I26" s="30" t="s">
        <v>13</v>
      </c>
      <c r="J26" s="25" t="s">
        <v>65</v>
      </c>
      <c r="K26" s="28" t="s">
        <v>9</v>
      </c>
      <c r="L26" s="27" t="s">
        <v>15</v>
      </c>
      <c r="M26" s="25" t="s">
        <v>65</v>
      </c>
      <c r="N26" s="28" t="s">
        <v>9</v>
      </c>
      <c r="O26" s="150" t="s">
        <v>89</v>
      </c>
      <c r="P26" s="25" t="s">
        <v>65</v>
      </c>
      <c r="Q26" s="28" t="s">
        <v>9</v>
      </c>
      <c r="R26" s="31" t="s">
        <v>14</v>
      </c>
      <c r="S26" s="25" t="s">
        <v>65</v>
      </c>
      <c r="T26" s="28" t="s">
        <v>9</v>
      </c>
      <c r="U26" s="150" t="s">
        <v>89</v>
      </c>
      <c r="V26" s="25" t="s">
        <v>65</v>
      </c>
      <c r="W26" s="28" t="s">
        <v>9</v>
      </c>
      <c r="X26" s="30" t="s">
        <v>13</v>
      </c>
      <c r="Y26" s="25" t="s">
        <v>65</v>
      </c>
      <c r="Z26" s="28" t="s">
        <v>9</v>
      </c>
      <c r="AA26" s="26" t="s">
        <v>12</v>
      </c>
      <c r="AB26" s="25" t="s">
        <v>65</v>
      </c>
      <c r="AC26" s="28" t="s">
        <v>9</v>
      </c>
      <c r="AD26" s="150" t="s">
        <v>89</v>
      </c>
      <c r="AE26" s="25" t="s">
        <v>65</v>
      </c>
      <c r="AF26" s="28" t="s">
        <v>9</v>
      </c>
      <c r="AG26" s="30" t="s">
        <v>13</v>
      </c>
      <c r="AH26" s="25" t="s">
        <v>65</v>
      </c>
      <c r="AI26" s="28" t="s">
        <v>9</v>
      </c>
      <c r="AJ26" s="27" t="s">
        <v>15</v>
      </c>
      <c r="AK26" s="25" t="s">
        <v>65</v>
      </c>
      <c r="AL26" s="28" t="s">
        <v>9</v>
      </c>
      <c r="AM26" s="150" t="s">
        <v>89</v>
      </c>
      <c r="AN26" s="28" t="s">
        <v>9</v>
      </c>
      <c r="AO26" s="28" t="s">
        <v>9</v>
      </c>
      <c r="AP26" s="31" t="s">
        <v>14</v>
      </c>
      <c r="AQ26" s="25" t="s">
        <v>65</v>
      </c>
      <c r="AR26" s="28" t="s">
        <v>9</v>
      </c>
    </row>
    <row r="27" spans="1:44" s="88" customFormat="1" ht="14.25" customHeight="1">
      <c r="A27" s="193"/>
      <c r="B27" s="188"/>
      <c r="C27" s="188">
        <v>1</v>
      </c>
      <c r="D27" s="87">
        <v>11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</row>
    <row r="28" spans="1:44" s="88" customFormat="1" ht="14.25" customHeight="1">
      <c r="A28" s="193"/>
      <c r="B28" s="188"/>
      <c r="C28" s="188"/>
      <c r="D28" s="87">
        <v>12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</row>
    <row r="29" spans="1:44" s="88" customFormat="1" ht="14.25" customHeight="1">
      <c r="A29" s="193" t="s">
        <v>49</v>
      </c>
      <c r="B29" s="188">
        <v>3</v>
      </c>
      <c r="C29" s="188">
        <v>1</v>
      </c>
      <c r="D29" s="87">
        <v>13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</row>
    <row r="30" spans="1:44" s="88" customFormat="1" ht="14.25" customHeight="1">
      <c r="A30" s="193"/>
      <c r="B30" s="188"/>
      <c r="C30" s="188"/>
      <c r="D30" s="87">
        <v>14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</row>
    <row r="31" spans="1:44" s="88" customFormat="1" ht="14.25" customHeight="1">
      <c r="A31" s="193"/>
      <c r="B31" s="188"/>
      <c r="C31" s="188">
        <v>1</v>
      </c>
      <c r="D31" s="87">
        <v>15</v>
      </c>
      <c r="E31" s="25" t="s">
        <v>65</v>
      </c>
      <c r="F31" s="28" t="s">
        <v>9</v>
      </c>
      <c r="G31" s="28" t="s">
        <v>9</v>
      </c>
      <c r="H31" s="25" t="s">
        <v>65</v>
      </c>
      <c r="I31" s="28" t="s">
        <v>9</v>
      </c>
      <c r="J31" s="31" t="s">
        <v>14</v>
      </c>
      <c r="K31" s="25" t="s">
        <v>65</v>
      </c>
      <c r="L31" s="28" t="s">
        <v>9</v>
      </c>
      <c r="M31" s="27" t="s">
        <v>15</v>
      </c>
      <c r="N31" s="25" t="s">
        <v>65</v>
      </c>
      <c r="O31" s="28" t="s">
        <v>9</v>
      </c>
      <c r="P31" s="150" t="s">
        <v>89</v>
      </c>
      <c r="Q31" s="25" t="s">
        <v>65</v>
      </c>
      <c r="R31" s="28" t="s">
        <v>9</v>
      </c>
      <c r="S31" s="31" t="s">
        <v>14</v>
      </c>
      <c r="T31" s="25" t="s">
        <v>65</v>
      </c>
      <c r="U31" s="28" t="s">
        <v>9</v>
      </c>
      <c r="V31" s="29" t="s">
        <v>11</v>
      </c>
      <c r="W31" s="25" t="s">
        <v>65</v>
      </c>
      <c r="X31" s="28" t="s">
        <v>9</v>
      </c>
      <c r="Y31" s="30" t="s">
        <v>13</v>
      </c>
      <c r="Z31" s="25" t="s">
        <v>65</v>
      </c>
      <c r="AA31" s="28" t="s">
        <v>9</v>
      </c>
      <c r="AB31" s="26" t="s">
        <v>12</v>
      </c>
      <c r="AC31" s="25" t="s">
        <v>65</v>
      </c>
      <c r="AD31" s="28" t="s">
        <v>9</v>
      </c>
      <c r="AE31" s="29" t="s">
        <v>11</v>
      </c>
      <c r="AF31" s="25" t="s">
        <v>65</v>
      </c>
      <c r="AG31" s="28" t="s">
        <v>9</v>
      </c>
      <c r="AH31" s="150" t="s">
        <v>89</v>
      </c>
      <c r="AI31" s="25" t="s">
        <v>65</v>
      </c>
      <c r="AJ31" s="28" t="s">
        <v>9</v>
      </c>
      <c r="AK31" s="27" t="s">
        <v>15</v>
      </c>
      <c r="AL31" s="25" t="s">
        <v>65</v>
      </c>
      <c r="AM31" s="28" t="s">
        <v>9</v>
      </c>
      <c r="AN31" s="150" t="s">
        <v>89</v>
      </c>
      <c r="AO31" s="25" t="s">
        <v>65</v>
      </c>
      <c r="AP31" s="28" t="s">
        <v>9</v>
      </c>
      <c r="AQ31" s="31" t="s">
        <v>14</v>
      </c>
      <c r="AR31" s="25" t="s">
        <v>65</v>
      </c>
    </row>
    <row r="32" spans="1:44" s="88" customFormat="1" ht="14.25" customHeight="1">
      <c r="A32" s="193"/>
      <c r="B32" s="188"/>
      <c r="C32" s="188"/>
      <c r="D32" s="87">
        <v>16</v>
      </c>
      <c r="E32" s="26" t="s">
        <v>12</v>
      </c>
      <c r="F32" s="25" t="s">
        <v>65</v>
      </c>
      <c r="G32" s="28" t="s">
        <v>9</v>
      </c>
      <c r="H32" s="29" t="s">
        <v>11</v>
      </c>
      <c r="I32" s="25" t="s">
        <v>65</v>
      </c>
      <c r="J32" s="28" t="s">
        <v>9</v>
      </c>
      <c r="K32" s="26" t="s">
        <v>12</v>
      </c>
      <c r="L32" s="25" t="s">
        <v>65</v>
      </c>
      <c r="M32" s="28" t="s">
        <v>9</v>
      </c>
      <c r="N32" s="27" t="s">
        <v>15</v>
      </c>
      <c r="O32" s="25" t="s">
        <v>65</v>
      </c>
      <c r="P32" s="28" t="s">
        <v>9</v>
      </c>
      <c r="Q32" s="150" t="s">
        <v>89</v>
      </c>
      <c r="R32" s="25" t="s">
        <v>65</v>
      </c>
      <c r="S32" s="28" t="s">
        <v>9</v>
      </c>
      <c r="T32" s="31" t="s">
        <v>14</v>
      </c>
      <c r="U32" s="25" t="s">
        <v>65</v>
      </c>
      <c r="V32" s="28" t="s">
        <v>9</v>
      </c>
      <c r="W32" s="29" t="s">
        <v>11</v>
      </c>
      <c r="X32" s="25" t="s">
        <v>65</v>
      </c>
      <c r="Y32" s="28" t="s">
        <v>9</v>
      </c>
      <c r="Z32" s="30" t="s">
        <v>13</v>
      </c>
      <c r="AA32" s="25" t="s">
        <v>65</v>
      </c>
      <c r="AB32" s="28" t="s">
        <v>9</v>
      </c>
      <c r="AC32" s="26" t="s">
        <v>12</v>
      </c>
      <c r="AD32" s="25" t="s">
        <v>65</v>
      </c>
      <c r="AE32" s="28" t="s">
        <v>9</v>
      </c>
      <c r="AF32" s="29" t="s">
        <v>11</v>
      </c>
      <c r="AG32" s="25" t="s">
        <v>65</v>
      </c>
      <c r="AH32" s="28" t="s">
        <v>9</v>
      </c>
      <c r="AI32" s="69"/>
      <c r="AJ32" s="25" t="s">
        <v>65</v>
      </c>
      <c r="AK32" s="28" t="s">
        <v>9</v>
      </c>
      <c r="AL32" s="27" t="s">
        <v>15</v>
      </c>
      <c r="AM32" s="25" t="s">
        <v>65</v>
      </c>
      <c r="AN32" s="28" t="s">
        <v>9</v>
      </c>
      <c r="AO32" s="150" t="s">
        <v>89</v>
      </c>
      <c r="AP32" s="25" t="s">
        <v>65</v>
      </c>
      <c r="AQ32" s="28" t="s">
        <v>9</v>
      </c>
      <c r="AR32" s="31" t="s">
        <v>14</v>
      </c>
    </row>
    <row r="33" spans="1:44" s="88" customFormat="1" ht="14.25" customHeight="1">
      <c r="A33" s="193"/>
      <c r="B33" s="188"/>
      <c r="C33" s="188">
        <v>1</v>
      </c>
      <c r="D33" s="87">
        <v>17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</row>
    <row r="34" spans="1:44" s="88" customFormat="1" ht="14.25" customHeight="1">
      <c r="A34" s="193"/>
      <c r="B34" s="188"/>
      <c r="C34" s="188"/>
      <c r="D34" s="87">
        <v>18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</row>
    <row r="35" spans="1:44" s="88" customFormat="1" ht="14.25" customHeight="1">
      <c r="A35" s="193" t="s">
        <v>51</v>
      </c>
      <c r="B35" s="188">
        <v>3</v>
      </c>
      <c r="C35" s="188">
        <v>1</v>
      </c>
      <c r="D35" s="87">
        <v>19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</row>
    <row r="36" spans="1:44" s="88" customFormat="1" ht="14.25" customHeight="1">
      <c r="A36" s="193"/>
      <c r="B36" s="188"/>
      <c r="C36" s="188"/>
      <c r="D36" s="87">
        <v>20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</row>
    <row r="37" spans="1:44" s="88" customFormat="1" ht="14.25" customHeight="1">
      <c r="A37" s="193"/>
      <c r="B37" s="188"/>
      <c r="C37" s="188">
        <v>1</v>
      </c>
      <c r="D37" s="87">
        <v>21</v>
      </c>
      <c r="E37" s="28" t="s">
        <v>9</v>
      </c>
      <c r="F37" s="26" t="s">
        <v>12</v>
      </c>
      <c r="G37" s="25" t="s">
        <v>65</v>
      </c>
      <c r="H37" s="28" t="s">
        <v>9</v>
      </c>
      <c r="I37" s="29" t="s">
        <v>11</v>
      </c>
      <c r="J37" s="25" t="s">
        <v>65</v>
      </c>
      <c r="K37" s="28" t="s">
        <v>9</v>
      </c>
      <c r="L37" s="30" t="s">
        <v>13</v>
      </c>
      <c r="M37" s="25" t="s">
        <v>65</v>
      </c>
      <c r="N37" s="28" t="s">
        <v>9</v>
      </c>
      <c r="O37" s="27" t="s">
        <v>15</v>
      </c>
      <c r="P37" s="25" t="s">
        <v>65</v>
      </c>
      <c r="Q37" s="28" t="s">
        <v>9</v>
      </c>
      <c r="R37" s="150" t="s">
        <v>89</v>
      </c>
      <c r="S37" s="25" t="s">
        <v>65</v>
      </c>
      <c r="T37" s="28" t="s">
        <v>9</v>
      </c>
      <c r="U37" s="31" t="s">
        <v>14</v>
      </c>
      <c r="V37" s="25" t="s">
        <v>65</v>
      </c>
      <c r="W37" s="28" t="s">
        <v>9</v>
      </c>
      <c r="X37" s="29" t="s">
        <v>11</v>
      </c>
      <c r="Y37" s="28" t="s">
        <v>9</v>
      </c>
      <c r="Z37" s="28" t="s">
        <v>9</v>
      </c>
      <c r="AA37" s="30" t="s">
        <v>13</v>
      </c>
      <c r="AB37" s="25" t="s">
        <v>65</v>
      </c>
      <c r="AC37" s="28" t="s">
        <v>9</v>
      </c>
      <c r="AD37" s="26" t="s">
        <v>12</v>
      </c>
      <c r="AE37" s="25" t="s">
        <v>65</v>
      </c>
      <c r="AF37" s="28" t="s">
        <v>9</v>
      </c>
      <c r="AG37" s="150" t="s">
        <v>89</v>
      </c>
      <c r="AH37" s="25" t="s">
        <v>65</v>
      </c>
      <c r="AI37" s="28" t="s">
        <v>9</v>
      </c>
      <c r="AJ37" s="30" t="s">
        <v>13</v>
      </c>
      <c r="AK37" s="25" t="s">
        <v>65</v>
      </c>
      <c r="AL37" s="28" t="s">
        <v>9</v>
      </c>
      <c r="AM37" s="27" t="s">
        <v>15</v>
      </c>
      <c r="AN37" s="25" t="s">
        <v>65</v>
      </c>
      <c r="AO37" s="28" t="s">
        <v>9</v>
      </c>
      <c r="AP37" s="150" t="s">
        <v>89</v>
      </c>
      <c r="AQ37" s="25" t="s">
        <v>65</v>
      </c>
      <c r="AR37" s="28" t="s">
        <v>9</v>
      </c>
    </row>
    <row r="38" spans="1:44" s="88" customFormat="1" ht="14.25" customHeight="1">
      <c r="A38" s="193"/>
      <c r="B38" s="188"/>
      <c r="C38" s="188"/>
      <c r="D38" s="87">
        <v>22</v>
      </c>
      <c r="E38" s="25" t="s">
        <v>65</v>
      </c>
      <c r="F38" s="28" t="s">
        <v>9</v>
      </c>
      <c r="G38" s="26" t="s">
        <v>12</v>
      </c>
      <c r="H38" s="25" t="s">
        <v>65</v>
      </c>
      <c r="I38" s="28" t="s">
        <v>9</v>
      </c>
      <c r="J38" s="29" t="s">
        <v>11</v>
      </c>
      <c r="K38" s="25" t="s">
        <v>65</v>
      </c>
      <c r="L38" s="28" t="s">
        <v>9</v>
      </c>
      <c r="M38" s="31" t="s">
        <v>14</v>
      </c>
      <c r="N38" s="25" t="s">
        <v>65</v>
      </c>
      <c r="O38" s="28" t="s">
        <v>9</v>
      </c>
      <c r="P38" s="27" t="s">
        <v>15</v>
      </c>
      <c r="Q38" s="25" t="s">
        <v>65</v>
      </c>
      <c r="R38" s="28" t="s">
        <v>9</v>
      </c>
      <c r="S38" s="150" t="s">
        <v>89</v>
      </c>
      <c r="T38" s="25" t="s">
        <v>65</v>
      </c>
      <c r="U38" s="28" t="s">
        <v>9</v>
      </c>
      <c r="V38" s="31" t="s">
        <v>14</v>
      </c>
      <c r="W38" s="25" t="s">
        <v>65</v>
      </c>
      <c r="X38" s="28" t="s">
        <v>9</v>
      </c>
      <c r="Y38" s="150" t="s">
        <v>89</v>
      </c>
      <c r="Z38" s="25" t="s">
        <v>65</v>
      </c>
      <c r="AA38" s="28" t="s">
        <v>9</v>
      </c>
      <c r="AB38" s="30" t="s">
        <v>13</v>
      </c>
      <c r="AC38" s="25" t="s">
        <v>65</v>
      </c>
      <c r="AD38" s="28" t="s">
        <v>9</v>
      </c>
      <c r="AE38" s="26" t="s">
        <v>12</v>
      </c>
      <c r="AF38" s="25" t="s">
        <v>65</v>
      </c>
      <c r="AG38" s="28" t="s">
        <v>9</v>
      </c>
      <c r="AH38" s="29" t="s">
        <v>11</v>
      </c>
      <c r="AI38" s="25" t="s">
        <v>65</v>
      </c>
      <c r="AJ38" s="28" t="s">
        <v>9</v>
      </c>
      <c r="AK38" s="30" t="s">
        <v>13</v>
      </c>
      <c r="AL38" s="25" t="s">
        <v>65</v>
      </c>
      <c r="AM38" s="28" t="s">
        <v>9</v>
      </c>
      <c r="AN38" s="27" t="s">
        <v>15</v>
      </c>
      <c r="AO38" s="25" t="s">
        <v>65</v>
      </c>
      <c r="AP38" s="28" t="s">
        <v>9</v>
      </c>
      <c r="AQ38" s="150" t="s">
        <v>89</v>
      </c>
      <c r="AR38" s="28" t="s">
        <v>9</v>
      </c>
    </row>
    <row r="39" spans="1:44" s="88" customFormat="1" ht="14.25" customHeight="1">
      <c r="A39" s="193"/>
      <c r="B39" s="188"/>
      <c r="C39" s="188">
        <v>1</v>
      </c>
      <c r="D39" s="87">
        <v>23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</row>
    <row r="40" spans="1:44" s="88" customFormat="1" ht="14.25" customHeight="1">
      <c r="A40" s="193"/>
      <c r="B40" s="188"/>
      <c r="C40" s="188"/>
      <c r="D40" s="87">
        <v>24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</row>
    <row r="41" spans="1:44" s="88" customFormat="1" ht="14.25" customHeight="1">
      <c r="A41" s="193" t="s">
        <v>39</v>
      </c>
      <c r="B41" s="188">
        <v>3</v>
      </c>
      <c r="C41" s="188">
        <v>1</v>
      </c>
      <c r="D41" s="87">
        <v>25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</row>
    <row r="42" spans="1:44" s="88" customFormat="1" ht="14.25" customHeight="1">
      <c r="A42" s="193"/>
      <c r="B42" s="188"/>
      <c r="C42" s="188"/>
      <c r="D42" s="87">
        <v>26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</row>
    <row r="43" spans="1:44" s="88" customFormat="1" ht="14.25" customHeight="1">
      <c r="A43" s="193"/>
      <c r="B43" s="188"/>
      <c r="C43" s="188">
        <v>1</v>
      </c>
      <c r="D43" s="87">
        <v>27</v>
      </c>
      <c r="E43" s="30" t="s">
        <v>13</v>
      </c>
      <c r="F43" s="25" t="s">
        <v>65</v>
      </c>
      <c r="G43" s="28" t="s">
        <v>9</v>
      </c>
      <c r="H43" s="26" t="s">
        <v>12</v>
      </c>
      <c r="I43" s="25" t="s">
        <v>65</v>
      </c>
      <c r="J43" s="28" t="s">
        <v>9</v>
      </c>
      <c r="K43" s="28" t="s">
        <v>9</v>
      </c>
      <c r="L43" s="25" t="s">
        <v>65</v>
      </c>
      <c r="M43" s="28" t="s">
        <v>9</v>
      </c>
      <c r="N43" s="26" t="s">
        <v>12</v>
      </c>
      <c r="O43" s="25" t="s">
        <v>65</v>
      </c>
      <c r="P43" s="28" t="s">
        <v>9</v>
      </c>
      <c r="Q43" s="27" t="s">
        <v>15</v>
      </c>
      <c r="R43" s="25" t="s">
        <v>65</v>
      </c>
      <c r="S43" s="28" t="s">
        <v>9</v>
      </c>
      <c r="T43" s="150" t="s">
        <v>89</v>
      </c>
      <c r="U43" s="25" t="s">
        <v>65</v>
      </c>
      <c r="V43" s="28" t="s">
        <v>9</v>
      </c>
      <c r="W43" s="31" t="s">
        <v>14</v>
      </c>
      <c r="X43" s="25" t="s">
        <v>65</v>
      </c>
      <c r="Y43" s="28" t="s">
        <v>9</v>
      </c>
      <c r="Z43" s="29" t="s">
        <v>11</v>
      </c>
      <c r="AA43" s="25" t="s">
        <v>65</v>
      </c>
      <c r="AB43" s="28" t="s">
        <v>9</v>
      </c>
      <c r="AC43" s="30" t="s">
        <v>13</v>
      </c>
      <c r="AD43" s="25" t="s">
        <v>65</v>
      </c>
      <c r="AE43" s="28" t="s">
        <v>9</v>
      </c>
      <c r="AF43" s="26" t="s">
        <v>12</v>
      </c>
      <c r="AG43" s="25" t="s">
        <v>65</v>
      </c>
      <c r="AH43" s="28" t="s">
        <v>9</v>
      </c>
      <c r="AI43" s="29" t="s">
        <v>11</v>
      </c>
      <c r="AJ43" s="25" t="s">
        <v>65</v>
      </c>
      <c r="AK43" s="28" t="s">
        <v>9</v>
      </c>
      <c r="AL43" s="69"/>
      <c r="AM43" s="25" t="s">
        <v>65</v>
      </c>
      <c r="AN43" s="28" t="s">
        <v>9</v>
      </c>
      <c r="AO43" s="27" t="s">
        <v>15</v>
      </c>
      <c r="AP43" s="25" t="s">
        <v>65</v>
      </c>
      <c r="AQ43" s="28" t="s">
        <v>9</v>
      </c>
      <c r="AR43" s="150" t="s">
        <v>89</v>
      </c>
    </row>
    <row r="44" spans="1:44" s="88" customFormat="1" ht="14.25" customHeight="1">
      <c r="A44" s="193"/>
      <c r="B44" s="188"/>
      <c r="C44" s="188"/>
      <c r="D44" s="87">
        <v>28</v>
      </c>
      <c r="E44" s="28" t="s">
        <v>9</v>
      </c>
      <c r="F44" s="30" t="s">
        <v>13</v>
      </c>
      <c r="G44" s="25" t="s">
        <v>65</v>
      </c>
      <c r="H44" s="28" t="s">
        <v>9</v>
      </c>
      <c r="I44" s="26" t="s">
        <v>12</v>
      </c>
      <c r="J44" s="25" t="s">
        <v>65</v>
      </c>
      <c r="K44" s="28" t="s">
        <v>9</v>
      </c>
      <c r="L44" s="29" t="s">
        <v>11</v>
      </c>
      <c r="M44" s="25" t="s">
        <v>65</v>
      </c>
      <c r="N44" s="28" t="s">
        <v>9</v>
      </c>
      <c r="O44" s="30" t="s">
        <v>13</v>
      </c>
      <c r="P44" s="25" t="s">
        <v>65</v>
      </c>
      <c r="Q44" s="28" t="s">
        <v>9</v>
      </c>
      <c r="R44" s="27" t="s">
        <v>15</v>
      </c>
      <c r="S44" s="25" t="s">
        <v>65</v>
      </c>
      <c r="T44" s="28" t="s">
        <v>9</v>
      </c>
      <c r="U44" s="150" t="s">
        <v>89</v>
      </c>
      <c r="V44" s="25" t="s">
        <v>65</v>
      </c>
      <c r="W44" s="28" t="s">
        <v>9</v>
      </c>
      <c r="X44" s="31" t="s">
        <v>14</v>
      </c>
      <c r="Y44" s="25" t="s">
        <v>65</v>
      </c>
      <c r="Z44" s="28" t="s">
        <v>9</v>
      </c>
      <c r="AA44" s="29" t="s">
        <v>11</v>
      </c>
      <c r="AB44" s="25" t="s">
        <v>65</v>
      </c>
      <c r="AC44" s="28" t="s">
        <v>9</v>
      </c>
      <c r="AD44" s="30" t="s">
        <v>13</v>
      </c>
      <c r="AE44" s="25" t="s">
        <v>65</v>
      </c>
      <c r="AF44" s="28" t="s">
        <v>9</v>
      </c>
      <c r="AG44" s="26" t="s">
        <v>12</v>
      </c>
      <c r="AH44" s="25" t="s">
        <v>65</v>
      </c>
      <c r="AI44" s="28" t="s">
        <v>9</v>
      </c>
      <c r="AJ44" s="150" t="s">
        <v>89</v>
      </c>
      <c r="AK44" s="25" t="s">
        <v>65</v>
      </c>
      <c r="AL44" s="28" t="s">
        <v>9</v>
      </c>
      <c r="AM44" s="30" t="s">
        <v>13</v>
      </c>
      <c r="AN44" s="25" t="s">
        <v>65</v>
      </c>
      <c r="AO44" s="28" t="s">
        <v>9</v>
      </c>
      <c r="AP44" s="27" t="s">
        <v>15</v>
      </c>
      <c r="AQ44" s="25" t="s">
        <v>65</v>
      </c>
      <c r="AR44" s="28" t="s">
        <v>9</v>
      </c>
    </row>
    <row r="45" spans="1:44" s="88" customFormat="1" ht="14.25" customHeight="1">
      <c r="A45" s="193"/>
      <c r="B45" s="188"/>
      <c r="C45" s="188">
        <v>1</v>
      </c>
      <c r="D45" s="87">
        <v>29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</row>
    <row r="46" spans="1:44" s="88" customFormat="1" ht="14.25" customHeight="1">
      <c r="A46" s="193"/>
      <c r="B46" s="188"/>
      <c r="C46" s="188"/>
      <c r="D46" s="87">
        <v>30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</row>
    <row r="47" spans="1:44" s="88" customFormat="1" ht="14.25" customHeight="1">
      <c r="A47" s="193" t="s">
        <v>40</v>
      </c>
      <c r="B47" s="188">
        <v>3</v>
      </c>
      <c r="C47" s="188">
        <v>1</v>
      </c>
      <c r="D47" s="87">
        <v>31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</row>
    <row r="48" spans="1:44" s="88" customFormat="1" ht="14.25" customHeight="1">
      <c r="A48" s="193"/>
      <c r="B48" s="188"/>
      <c r="C48" s="188"/>
      <c r="D48" s="87">
        <v>32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</row>
    <row r="49" spans="1:44" s="88" customFormat="1" ht="14.25" customHeight="1">
      <c r="A49" s="193"/>
      <c r="B49" s="188"/>
      <c r="C49" s="188">
        <v>1</v>
      </c>
      <c r="D49" s="87">
        <v>33</v>
      </c>
      <c r="E49" s="25" t="s">
        <v>65</v>
      </c>
      <c r="F49" s="28" t="s">
        <v>9</v>
      </c>
      <c r="G49" s="30" t="s">
        <v>13</v>
      </c>
      <c r="H49" s="25" t="s">
        <v>65</v>
      </c>
      <c r="I49" s="28" t="s">
        <v>9</v>
      </c>
      <c r="J49" s="26" t="s">
        <v>12</v>
      </c>
      <c r="K49" s="25" t="s">
        <v>65</v>
      </c>
      <c r="L49" s="28" t="s">
        <v>9</v>
      </c>
      <c r="M49" s="29" t="s">
        <v>11</v>
      </c>
      <c r="N49" s="25" t="s">
        <v>65</v>
      </c>
      <c r="O49" s="28" t="s">
        <v>9</v>
      </c>
      <c r="P49" s="31" t="s">
        <v>14</v>
      </c>
      <c r="Q49" s="25" t="s">
        <v>65</v>
      </c>
      <c r="R49" s="28" t="s">
        <v>9</v>
      </c>
      <c r="S49" s="27" t="s">
        <v>15</v>
      </c>
      <c r="T49" s="25" t="s">
        <v>65</v>
      </c>
      <c r="U49" s="28" t="s">
        <v>9</v>
      </c>
      <c r="V49" s="150" t="s">
        <v>89</v>
      </c>
      <c r="W49" s="25" t="s">
        <v>65</v>
      </c>
      <c r="X49" s="28" t="s">
        <v>9</v>
      </c>
      <c r="Y49" s="31" t="s">
        <v>14</v>
      </c>
      <c r="Z49" s="25" t="s">
        <v>65</v>
      </c>
      <c r="AA49" s="28" t="s">
        <v>9</v>
      </c>
      <c r="AB49" s="29" t="s">
        <v>11</v>
      </c>
      <c r="AC49" s="28" t="s">
        <v>9</v>
      </c>
      <c r="AD49" s="28" t="s">
        <v>9</v>
      </c>
      <c r="AE49" s="30" t="s">
        <v>13</v>
      </c>
      <c r="AF49" s="25" t="s">
        <v>65</v>
      </c>
      <c r="AG49" s="28" t="s">
        <v>9</v>
      </c>
      <c r="AH49" s="26" t="s">
        <v>12</v>
      </c>
      <c r="AI49" s="25" t="s">
        <v>65</v>
      </c>
      <c r="AJ49" s="28" t="s">
        <v>9</v>
      </c>
      <c r="AK49" s="29" t="s">
        <v>11</v>
      </c>
      <c r="AL49" s="25" t="s">
        <v>65</v>
      </c>
      <c r="AM49" s="28" t="s">
        <v>9</v>
      </c>
      <c r="AN49" s="150" t="s">
        <v>89</v>
      </c>
      <c r="AO49" s="25" t="s">
        <v>65</v>
      </c>
      <c r="AP49" s="28" t="s">
        <v>9</v>
      </c>
      <c r="AQ49" s="27" t="s">
        <v>15</v>
      </c>
      <c r="AR49" s="25" t="s">
        <v>65</v>
      </c>
    </row>
    <row r="50" spans="1:44" s="88" customFormat="1" ht="14.25" customHeight="1">
      <c r="A50" s="193"/>
      <c r="B50" s="188"/>
      <c r="C50" s="188"/>
      <c r="D50" s="87">
        <v>34</v>
      </c>
      <c r="E50" s="29" t="s">
        <v>11</v>
      </c>
      <c r="F50" s="25" t="s">
        <v>65</v>
      </c>
      <c r="G50" s="28" t="s">
        <v>9</v>
      </c>
      <c r="H50" s="30" t="s">
        <v>13</v>
      </c>
      <c r="I50" s="25" t="s">
        <v>65</v>
      </c>
      <c r="J50" s="28" t="s">
        <v>9</v>
      </c>
      <c r="K50" s="26" t="s">
        <v>12</v>
      </c>
      <c r="L50" s="25" t="s">
        <v>65</v>
      </c>
      <c r="M50" s="28" t="s">
        <v>9</v>
      </c>
      <c r="N50" s="29" t="s">
        <v>11</v>
      </c>
      <c r="O50" s="25" t="s">
        <v>65</v>
      </c>
      <c r="P50" s="28" t="s">
        <v>9</v>
      </c>
      <c r="Q50" s="26" t="s">
        <v>12</v>
      </c>
      <c r="R50" s="25" t="s">
        <v>65</v>
      </c>
      <c r="S50" s="28" t="s">
        <v>9</v>
      </c>
      <c r="T50" s="27" t="s">
        <v>15</v>
      </c>
      <c r="U50" s="25" t="s">
        <v>65</v>
      </c>
      <c r="V50" s="28" t="s">
        <v>9</v>
      </c>
      <c r="W50" s="150" t="s">
        <v>89</v>
      </c>
      <c r="X50" s="25" t="s">
        <v>65</v>
      </c>
      <c r="Y50" s="28" t="s">
        <v>9</v>
      </c>
      <c r="Z50" s="31" t="s">
        <v>14</v>
      </c>
      <c r="AA50" s="25" t="s">
        <v>65</v>
      </c>
      <c r="AB50" s="28" t="s">
        <v>9</v>
      </c>
      <c r="AC50" s="150" t="s">
        <v>89</v>
      </c>
      <c r="AD50" s="25" t="s">
        <v>65</v>
      </c>
      <c r="AE50" s="28" t="s">
        <v>9</v>
      </c>
      <c r="AF50" s="30" t="s">
        <v>13</v>
      </c>
      <c r="AG50" s="25" t="s">
        <v>65</v>
      </c>
      <c r="AH50" s="28" t="s">
        <v>9</v>
      </c>
      <c r="AI50" s="26" t="s">
        <v>12</v>
      </c>
      <c r="AJ50" s="25" t="s">
        <v>65</v>
      </c>
      <c r="AK50" s="28" t="s">
        <v>9</v>
      </c>
      <c r="AL50" s="29" t="s">
        <v>11</v>
      </c>
      <c r="AM50" s="25" t="s">
        <v>65</v>
      </c>
      <c r="AN50" s="28" t="s">
        <v>9</v>
      </c>
      <c r="AO50" s="69"/>
      <c r="AP50" s="25" t="s">
        <v>65</v>
      </c>
      <c r="AQ50" s="28" t="s">
        <v>9</v>
      </c>
      <c r="AR50" s="27" t="s">
        <v>15</v>
      </c>
    </row>
    <row r="51" spans="1:44" s="88" customFormat="1" ht="14.25" customHeight="1">
      <c r="A51" s="193"/>
      <c r="B51" s="188"/>
      <c r="C51" s="188">
        <v>1</v>
      </c>
      <c r="D51" s="87">
        <v>35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</row>
    <row r="52" spans="1:44" s="88" customFormat="1" ht="14.25" customHeight="1">
      <c r="A52" s="193"/>
      <c r="B52" s="188"/>
      <c r="C52" s="188"/>
      <c r="D52" s="87">
        <v>36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</row>
    <row r="53" spans="1:44" s="88" customFormat="1" ht="14.25" customHeight="1">
      <c r="A53" s="193" t="s">
        <v>52</v>
      </c>
      <c r="B53" s="193">
        <v>2</v>
      </c>
      <c r="C53" s="188">
        <v>1</v>
      </c>
      <c r="D53" s="87">
        <v>37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</row>
    <row r="54" spans="1:44" s="88" customFormat="1" ht="14.25" customHeight="1">
      <c r="A54" s="193"/>
      <c r="B54" s="193"/>
      <c r="C54" s="188"/>
      <c r="D54" s="87">
        <v>38</v>
      </c>
      <c r="E54" s="28" t="s">
        <v>9</v>
      </c>
      <c r="F54" s="29" t="s">
        <v>11</v>
      </c>
      <c r="G54" s="25" t="s">
        <v>65</v>
      </c>
      <c r="H54" s="28" t="s">
        <v>9</v>
      </c>
      <c r="I54" s="30" t="s">
        <v>13</v>
      </c>
      <c r="J54" s="25" t="s">
        <v>65</v>
      </c>
      <c r="K54" s="28" t="s">
        <v>9</v>
      </c>
      <c r="L54" s="26" t="s">
        <v>12</v>
      </c>
      <c r="M54" s="25" t="s">
        <v>65</v>
      </c>
      <c r="N54" s="28" t="s">
        <v>9</v>
      </c>
      <c r="O54" s="28" t="s">
        <v>9</v>
      </c>
      <c r="P54" s="25" t="s">
        <v>65</v>
      </c>
      <c r="Q54" s="28" t="s">
        <v>9</v>
      </c>
      <c r="R54" s="30" t="s">
        <v>13</v>
      </c>
      <c r="S54" s="25" t="s">
        <v>65</v>
      </c>
      <c r="T54" s="28" t="s">
        <v>9</v>
      </c>
      <c r="U54" s="27" t="s">
        <v>15</v>
      </c>
      <c r="V54" s="25" t="s">
        <v>65</v>
      </c>
      <c r="W54" s="28" t="s">
        <v>9</v>
      </c>
      <c r="X54" s="150" t="s">
        <v>89</v>
      </c>
      <c r="Y54" s="25" t="s">
        <v>65</v>
      </c>
      <c r="Z54" s="28" t="s">
        <v>9</v>
      </c>
      <c r="AA54" s="31" t="s">
        <v>14</v>
      </c>
      <c r="AB54" s="25" t="s">
        <v>65</v>
      </c>
      <c r="AC54" s="28" t="s">
        <v>9</v>
      </c>
      <c r="AD54" s="29" t="s">
        <v>11</v>
      </c>
      <c r="AE54" s="25" t="s">
        <v>65</v>
      </c>
      <c r="AF54" s="28" t="s">
        <v>9</v>
      </c>
      <c r="AG54" s="30" t="s">
        <v>13</v>
      </c>
      <c r="AH54" s="25" t="s">
        <v>65</v>
      </c>
      <c r="AI54" s="28" t="s">
        <v>9</v>
      </c>
      <c r="AJ54" s="26" t="s">
        <v>12</v>
      </c>
      <c r="AK54" s="25" t="s">
        <v>65</v>
      </c>
      <c r="AL54" s="28" t="s">
        <v>9</v>
      </c>
      <c r="AM54" s="150" t="s">
        <v>89</v>
      </c>
      <c r="AN54" s="25" t="s">
        <v>65</v>
      </c>
      <c r="AO54" s="28" t="s">
        <v>9</v>
      </c>
      <c r="AP54" s="30" t="s">
        <v>13</v>
      </c>
      <c r="AQ54" s="25" t="s">
        <v>65</v>
      </c>
      <c r="AR54" s="28" t="s">
        <v>9</v>
      </c>
    </row>
    <row r="55" spans="1:44" s="88" customFormat="1" ht="14.25" customHeight="1">
      <c r="A55" s="193"/>
      <c r="B55" s="193"/>
      <c r="C55" s="188">
        <v>1</v>
      </c>
      <c r="D55" s="87">
        <v>39</v>
      </c>
      <c r="E55" s="25" t="s">
        <v>65</v>
      </c>
      <c r="F55" s="28" t="s">
        <v>9</v>
      </c>
      <c r="G55" s="29" t="s">
        <v>11</v>
      </c>
      <c r="H55" s="25" t="s">
        <v>65</v>
      </c>
      <c r="I55" s="28" t="s">
        <v>9</v>
      </c>
      <c r="J55" s="30" t="s">
        <v>13</v>
      </c>
      <c r="K55" s="25" t="s">
        <v>65</v>
      </c>
      <c r="L55" s="28" t="s">
        <v>9</v>
      </c>
      <c r="M55" s="26" t="s">
        <v>12</v>
      </c>
      <c r="N55" s="25" t="s">
        <v>65</v>
      </c>
      <c r="O55" s="28" t="s">
        <v>9</v>
      </c>
      <c r="P55" s="29" t="s">
        <v>11</v>
      </c>
      <c r="Q55" s="25" t="s">
        <v>65</v>
      </c>
      <c r="R55" s="28" t="s">
        <v>9</v>
      </c>
      <c r="S55" s="31" t="s">
        <v>14</v>
      </c>
      <c r="T55" s="25" t="s">
        <v>65</v>
      </c>
      <c r="U55" s="28" t="s">
        <v>9</v>
      </c>
      <c r="V55" s="27" t="s">
        <v>15</v>
      </c>
      <c r="W55" s="25" t="s">
        <v>65</v>
      </c>
      <c r="X55" s="28" t="s">
        <v>9</v>
      </c>
      <c r="Y55" s="150" t="s">
        <v>89</v>
      </c>
      <c r="Z55" s="25" t="s">
        <v>65</v>
      </c>
      <c r="AA55" s="28" t="s">
        <v>9</v>
      </c>
      <c r="AB55" s="31" t="s">
        <v>14</v>
      </c>
      <c r="AC55" s="25" t="s">
        <v>65</v>
      </c>
      <c r="AD55" s="28" t="s">
        <v>9</v>
      </c>
      <c r="AE55" s="29" t="s">
        <v>11</v>
      </c>
      <c r="AF55" s="25" t="s">
        <v>65</v>
      </c>
      <c r="AG55" s="28" t="s">
        <v>9</v>
      </c>
      <c r="AH55" s="30" t="s">
        <v>13</v>
      </c>
      <c r="AI55" s="25" t="s">
        <v>65</v>
      </c>
      <c r="AJ55" s="28" t="s">
        <v>9</v>
      </c>
      <c r="AK55" s="26" t="s">
        <v>12</v>
      </c>
      <c r="AL55" s="25" t="s">
        <v>65</v>
      </c>
      <c r="AM55" s="28" t="s">
        <v>9</v>
      </c>
      <c r="AN55" s="29" t="s">
        <v>11</v>
      </c>
      <c r="AO55" s="25" t="s">
        <v>65</v>
      </c>
      <c r="AP55" s="28" t="s">
        <v>9</v>
      </c>
      <c r="AQ55" s="150" t="s">
        <v>89</v>
      </c>
      <c r="AR55" s="25" t="s">
        <v>65</v>
      </c>
    </row>
    <row r="56" spans="1:44" s="88" customFormat="1" ht="14.25" customHeight="1">
      <c r="A56" s="193"/>
      <c r="B56" s="193"/>
      <c r="C56" s="188"/>
      <c r="D56" s="87">
        <v>40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</row>
    <row r="57" spans="1:44" s="88" customFormat="1" ht="14.25" customHeight="1">
      <c r="A57" s="193" t="s">
        <v>41</v>
      </c>
      <c r="B57" s="193">
        <v>2</v>
      </c>
      <c r="C57" s="188">
        <v>1</v>
      </c>
      <c r="D57" s="87">
        <v>41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</row>
    <row r="58" spans="1:44" s="88" customFormat="1" ht="14.25" customHeight="1">
      <c r="A58" s="193"/>
      <c r="B58" s="193"/>
      <c r="C58" s="188"/>
      <c r="D58" s="87">
        <v>42</v>
      </c>
      <c r="E58" s="31" t="s">
        <v>14</v>
      </c>
      <c r="F58" s="25" t="s">
        <v>65</v>
      </c>
      <c r="G58" s="28" t="s">
        <v>9</v>
      </c>
      <c r="H58" s="29" t="s">
        <v>11</v>
      </c>
      <c r="I58" s="25" t="s">
        <v>65</v>
      </c>
      <c r="J58" s="28" t="s">
        <v>9</v>
      </c>
      <c r="K58" s="30" t="s">
        <v>13</v>
      </c>
      <c r="L58" s="25" t="s">
        <v>65</v>
      </c>
      <c r="M58" s="28" t="s">
        <v>9</v>
      </c>
      <c r="N58" s="26" t="s">
        <v>12</v>
      </c>
      <c r="O58" s="25" t="s">
        <v>65</v>
      </c>
      <c r="P58" s="28" t="s">
        <v>9</v>
      </c>
      <c r="Q58" s="29" t="s">
        <v>11</v>
      </c>
      <c r="R58" s="25" t="s">
        <v>65</v>
      </c>
      <c r="S58" s="28" t="s">
        <v>9</v>
      </c>
      <c r="T58" s="26" t="s">
        <v>12</v>
      </c>
      <c r="U58" s="25" t="s">
        <v>65</v>
      </c>
      <c r="V58" s="28" t="s">
        <v>9</v>
      </c>
      <c r="W58" s="27" t="s">
        <v>15</v>
      </c>
      <c r="X58" s="25" t="s">
        <v>65</v>
      </c>
      <c r="Y58" s="28" t="s">
        <v>9</v>
      </c>
      <c r="Z58" s="150" t="s">
        <v>89</v>
      </c>
      <c r="AA58" s="25" t="s">
        <v>65</v>
      </c>
      <c r="AB58" s="28" t="s">
        <v>9</v>
      </c>
      <c r="AC58" s="31" t="s">
        <v>14</v>
      </c>
      <c r="AD58" s="25" t="s">
        <v>65</v>
      </c>
      <c r="AE58" s="28" t="s">
        <v>9</v>
      </c>
      <c r="AF58" s="150" t="s">
        <v>89</v>
      </c>
      <c r="AG58" s="28" t="s">
        <v>9</v>
      </c>
      <c r="AH58" s="28" t="s">
        <v>9</v>
      </c>
      <c r="AI58" s="30" t="s">
        <v>13</v>
      </c>
      <c r="AJ58" s="25" t="s">
        <v>65</v>
      </c>
      <c r="AK58" s="28" t="s">
        <v>9</v>
      </c>
      <c r="AL58" s="26" t="s">
        <v>12</v>
      </c>
      <c r="AM58" s="25" t="s">
        <v>65</v>
      </c>
      <c r="AN58" s="28" t="s">
        <v>9</v>
      </c>
      <c r="AO58" s="29" t="s">
        <v>11</v>
      </c>
      <c r="AP58" s="25" t="s">
        <v>65</v>
      </c>
      <c r="AQ58" s="28" t="s">
        <v>9</v>
      </c>
      <c r="AR58" s="30" t="s">
        <v>13</v>
      </c>
    </row>
    <row r="59" spans="1:44" s="88" customFormat="1" ht="14.25" customHeight="1">
      <c r="A59" s="193"/>
      <c r="B59" s="193"/>
      <c r="C59" s="188">
        <v>1</v>
      </c>
      <c r="D59" s="87">
        <v>43</v>
      </c>
      <c r="E59" s="28" t="s">
        <v>9</v>
      </c>
      <c r="F59" s="31" t="s">
        <v>14</v>
      </c>
      <c r="G59" s="25" t="s">
        <v>65</v>
      </c>
      <c r="H59" s="28" t="s">
        <v>9</v>
      </c>
      <c r="I59" s="29" t="s">
        <v>11</v>
      </c>
      <c r="J59" s="25" t="s">
        <v>65</v>
      </c>
      <c r="K59" s="28" t="s">
        <v>9</v>
      </c>
      <c r="L59" s="30" t="s">
        <v>13</v>
      </c>
      <c r="M59" s="25" t="s">
        <v>65</v>
      </c>
      <c r="N59" s="28" t="s">
        <v>9</v>
      </c>
      <c r="O59" s="26" t="s">
        <v>12</v>
      </c>
      <c r="P59" s="25" t="s">
        <v>65</v>
      </c>
      <c r="Q59" s="28" t="s">
        <v>9</v>
      </c>
      <c r="R59" s="29" t="s">
        <v>11</v>
      </c>
      <c r="S59" s="25" t="s">
        <v>65</v>
      </c>
      <c r="T59" s="28" t="s">
        <v>9</v>
      </c>
      <c r="U59" s="30" t="s">
        <v>13</v>
      </c>
      <c r="V59" s="25" t="s">
        <v>65</v>
      </c>
      <c r="W59" s="28" t="s">
        <v>9</v>
      </c>
      <c r="X59" s="27" t="s">
        <v>15</v>
      </c>
      <c r="Y59" s="25" t="s">
        <v>65</v>
      </c>
      <c r="Z59" s="28" t="s">
        <v>9</v>
      </c>
      <c r="AA59" s="150" t="s">
        <v>89</v>
      </c>
      <c r="AB59" s="25" t="s">
        <v>65</v>
      </c>
      <c r="AC59" s="28" t="s">
        <v>9</v>
      </c>
      <c r="AD59" s="31" t="s">
        <v>14</v>
      </c>
      <c r="AE59" s="25" t="s">
        <v>65</v>
      </c>
      <c r="AF59" s="28" t="s">
        <v>9</v>
      </c>
      <c r="AG59" s="29" t="s">
        <v>11</v>
      </c>
      <c r="AH59" s="25" t="s">
        <v>65</v>
      </c>
      <c r="AI59" s="28" t="s">
        <v>9</v>
      </c>
      <c r="AJ59" s="30" t="s">
        <v>13</v>
      </c>
      <c r="AK59" s="25" t="s">
        <v>65</v>
      </c>
      <c r="AL59" s="28" t="s">
        <v>9</v>
      </c>
      <c r="AM59" s="26" t="s">
        <v>12</v>
      </c>
      <c r="AN59" s="25" t="s">
        <v>65</v>
      </c>
      <c r="AO59" s="28" t="s">
        <v>9</v>
      </c>
      <c r="AP59" s="150" t="s">
        <v>89</v>
      </c>
      <c r="AQ59" s="25" t="s">
        <v>65</v>
      </c>
      <c r="AR59" s="28" t="s">
        <v>9</v>
      </c>
    </row>
    <row r="60" spans="1:44" s="88" customFormat="1" ht="14.25" customHeight="1">
      <c r="A60" s="193"/>
      <c r="B60" s="193"/>
      <c r="C60" s="188"/>
      <c r="D60" s="87">
        <v>44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</row>
    <row r="61" spans="1:44" s="88" customFormat="1" ht="14.25" customHeight="1">
      <c r="A61" s="193" t="s">
        <v>42</v>
      </c>
      <c r="B61" s="193">
        <v>2</v>
      </c>
      <c r="C61" s="188">
        <v>1</v>
      </c>
      <c r="D61" s="87">
        <v>45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</row>
    <row r="62" spans="1:44" s="88" customFormat="1" ht="14.25" customHeight="1">
      <c r="A62" s="193"/>
      <c r="B62" s="193"/>
      <c r="C62" s="188"/>
      <c r="D62" s="87">
        <v>46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</row>
    <row r="63" spans="1:44" s="88" customFormat="1" ht="14.25" customHeight="1">
      <c r="A63" s="193"/>
      <c r="B63" s="193"/>
      <c r="C63" s="188">
        <v>1</v>
      </c>
      <c r="D63" s="87">
        <v>47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</row>
    <row r="64" spans="1:44" s="88" customFormat="1" ht="14.25" customHeight="1">
      <c r="A64" s="193"/>
      <c r="B64" s="193"/>
      <c r="C64" s="188"/>
      <c r="D64" s="87">
        <v>48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</row>
    <row r="65" spans="1:44" s="88" customFormat="1" ht="14.25" customHeight="1">
      <c r="A65" s="193" t="s">
        <v>43</v>
      </c>
      <c r="B65" s="193">
        <v>2</v>
      </c>
      <c r="C65" s="188">
        <v>1</v>
      </c>
      <c r="D65" s="87">
        <v>49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</row>
    <row r="66" spans="1:44" s="88" customFormat="1" ht="14.25" customHeight="1">
      <c r="A66" s="193"/>
      <c r="B66" s="193"/>
      <c r="C66" s="188"/>
      <c r="D66" s="87">
        <v>50</v>
      </c>
      <c r="E66" s="25" t="s">
        <v>65</v>
      </c>
      <c r="F66" s="28" t="s">
        <v>9</v>
      </c>
      <c r="G66" s="31" t="s">
        <v>14</v>
      </c>
      <c r="H66" s="25" t="s">
        <v>65</v>
      </c>
      <c r="I66" s="28" t="s">
        <v>9</v>
      </c>
      <c r="J66" s="29" t="s">
        <v>11</v>
      </c>
      <c r="K66" s="25" t="s">
        <v>65</v>
      </c>
      <c r="L66" s="28" t="s">
        <v>9</v>
      </c>
      <c r="M66" s="30" t="s">
        <v>13</v>
      </c>
      <c r="N66" s="25" t="s">
        <v>65</v>
      </c>
      <c r="O66" s="28" t="s">
        <v>9</v>
      </c>
      <c r="P66" s="26" t="s">
        <v>12</v>
      </c>
      <c r="Q66" s="25" t="s">
        <v>65</v>
      </c>
      <c r="R66" s="28" t="s">
        <v>9</v>
      </c>
      <c r="S66" s="28" t="s">
        <v>9</v>
      </c>
      <c r="T66" s="25" t="s">
        <v>65</v>
      </c>
      <c r="U66" s="28" t="s">
        <v>9</v>
      </c>
      <c r="V66" s="31" t="s">
        <v>14</v>
      </c>
      <c r="W66" s="25" t="s">
        <v>65</v>
      </c>
      <c r="X66" s="28" t="s">
        <v>9</v>
      </c>
      <c r="Y66" s="27" t="s">
        <v>15</v>
      </c>
      <c r="Z66" s="25" t="s">
        <v>65</v>
      </c>
      <c r="AA66" s="28" t="s">
        <v>9</v>
      </c>
      <c r="AB66" s="150" t="s">
        <v>89</v>
      </c>
      <c r="AC66" s="25" t="s">
        <v>65</v>
      </c>
      <c r="AD66" s="28" t="s">
        <v>9</v>
      </c>
      <c r="AE66" s="31" t="s">
        <v>14</v>
      </c>
      <c r="AF66" s="25" t="s">
        <v>65</v>
      </c>
      <c r="AG66" s="28" t="s">
        <v>9</v>
      </c>
      <c r="AH66" s="29" t="s">
        <v>11</v>
      </c>
      <c r="AI66" s="25" t="s">
        <v>65</v>
      </c>
      <c r="AJ66" s="28" t="s">
        <v>9</v>
      </c>
      <c r="AK66" s="30" t="s">
        <v>13</v>
      </c>
      <c r="AL66" s="25" t="s">
        <v>65</v>
      </c>
      <c r="AM66" s="28" t="s">
        <v>9</v>
      </c>
      <c r="AN66" s="26" t="s">
        <v>12</v>
      </c>
      <c r="AO66" s="25" t="s">
        <v>65</v>
      </c>
      <c r="AP66" s="28" t="s">
        <v>9</v>
      </c>
      <c r="AQ66" s="29" t="s">
        <v>11</v>
      </c>
      <c r="AR66" s="25" t="s">
        <v>65</v>
      </c>
    </row>
    <row r="67" spans="1:44" s="88" customFormat="1" ht="14.25" customHeight="1">
      <c r="A67" s="193"/>
      <c r="B67" s="193"/>
      <c r="C67" s="188">
        <v>1</v>
      </c>
      <c r="D67" s="87">
        <v>51</v>
      </c>
      <c r="E67" s="150" t="s">
        <v>89</v>
      </c>
      <c r="F67" s="25" t="s">
        <v>65</v>
      </c>
      <c r="G67" s="28" t="s">
        <v>9</v>
      </c>
      <c r="H67" s="31" t="s">
        <v>14</v>
      </c>
      <c r="I67" s="25" t="s">
        <v>65</v>
      </c>
      <c r="J67" s="28" t="s">
        <v>9</v>
      </c>
      <c r="K67" s="29" t="s">
        <v>11</v>
      </c>
      <c r="L67" s="25" t="s">
        <v>65</v>
      </c>
      <c r="M67" s="28" t="s">
        <v>9</v>
      </c>
      <c r="N67" s="30" t="s">
        <v>13</v>
      </c>
      <c r="O67" s="25" t="s">
        <v>65</v>
      </c>
      <c r="P67" s="28" t="s">
        <v>9</v>
      </c>
      <c r="Q67" s="26" t="s">
        <v>12</v>
      </c>
      <c r="R67" s="25" t="s">
        <v>65</v>
      </c>
      <c r="S67" s="28" t="s">
        <v>9</v>
      </c>
      <c r="T67" s="29" t="s">
        <v>11</v>
      </c>
      <c r="U67" s="25" t="s">
        <v>65</v>
      </c>
      <c r="V67" s="28" t="s">
        <v>9</v>
      </c>
      <c r="W67" s="26" t="s">
        <v>12</v>
      </c>
      <c r="X67" s="25" t="s">
        <v>65</v>
      </c>
      <c r="Y67" s="28" t="s">
        <v>9</v>
      </c>
      <c r="Z67" s="27" t="s">
        <v>15</v>
      </c>
      <c r="AA67" s="25" t="s">
        <v>65</v>
      </c>
      <c r="AB67" s="28" t="s">
        <v>9</v>
      </c>
      <c r="AC67" s="150" t="s">
        <v>89</v>
      </c>
      <c r="AD67" s="25" t="s">
        <v>65</v>
      </c>
      <c r="AE67" s="28" t="s">
        <v>9</v>
      </c>
      <c r="AF67" s="31" t="s">
        <v>14</v>
      </c>
      <c r="AG67" s="25" t="s">
        <v>65</v>
      </c>
      <c r="AH67" s="28" t="s">
        <v>9</v>
      </c>
      <c r="AI67" s="150" t="s">
        <v>89</v>
      </c>
      <c r="AJ67" s="25" t="s">
        <v>65</v>
      </c>
      <c r="AK67" s="28" t="s">
        <v>9</v>
      </c>
      <c r="AL67" s="30" t="s">
        <v>13</v>
      </c>
      <c r="AM67" s="25" t="s">
        <v>65</v>
      </c>
      <c r="AN67" s="28" t="s">
        <v>9</v>
      </c>
      <c r="AO67" s="26" t="s">
        <v>12</v>
      </c>
      <c r="AP67" s="25" t="s">
        <v>65</v>
      </c>
      <c r="AQ67" s="28" t="s">
        <v>9</v>
      </c>
      <c r="AR67" s="29" t="s">
        <v>11</v>
      </c>
    </row>
    <row r="68" spans="1:44" s="88" customFormat="1" ht="14.25" customHeight="1">
      <c r="A68" s="193"/>
      <c r="B68" s="193"/>
      <c r="C68" s="188"/>
      <c r="D68" s="87">
        <v>52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</row>
    <row r="69" spans="1:44" s="88" customFormat="1" ht="14.25" customHeight="1">
      <c r="A69" s="193" t="s">
        <v>44</v>
      </c>
      <c r="B69" s="193">
        <v>2</v>
      </c>
      <c r="C69" s="188">
        <v>1</v>
      </c>
      <c r="D69" s="87">
        <v>53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</row>
    <row r="70" spans="1:44" s="88" customFormat="1" ht="14.25" customHeight="1">
      <c r="A70" s="193"/>
      <c r="B70" s="193"/>
      <c r="C70" s="188"/>
      <c r="D70" s="87">
        <v>54</v>
      </c>
      <c r="E70" s="28" t="s">
        <v>9</v>
      </c>
      <c r="F70" s="150" t="s">
        <v>89</v>
      </c>
      <c r="G70" s="25" t="s">
        <v>65</v>
      </c>
      <c r="H70" s="28" t="s">
        <v>9</v>
      </c>
      <c r="I70" s="31" t="s">
        <v>14</v>
      </c>
      <c r="J70" s="25" t="s">
        <v>65</v>
      </c>
      <c r="K70" s="28" t="s">
        <v>9</v>
      </c>
      <c r="L70" s="29" t="s">
        <v>11</v>
      </c>
      <c r="M70" s="25" t="s">
        <v>65</v>
      </c>
      <c r="N70" s="28" t="s">
        <v>9</v>
      </c>
      <c r="O70" s="30" t="s">
        <v>13</v>
      </c>
      <c r="P70" s="25" t="s">
        <v>65</v>
      </c>
      <c r="Q70" s="28" t="s">
        <v>9</v>
      </c>
      <c r="R70" s="26" t="s">
        <v>12</v>
      </c>
      <c r="S70" s="25" t="s">
        <v>65</v>
      </c>
      <c r="T70" s="28" t="s">
        <v>9</v>
      </c>
      <c r="U70" s="29" t="s">
        <v>11</v>
      </c>
      <c r="V70" s="25" t="s">
        <v>65</v>
      </c>
      <c r="W70" s="28" t="s">
        <v>9</v>
      </c>
      <c r="X70" s="30" t="s">
        <v>13</v>
      </c>
      <c r="Y70" s="25" t="s">
        <v>65</v>
      </c>
      <c r="Z70" s="28" t="s">
        <v>9</v>
      </c>
      <c r="AA70" s="27" t="s">
        <v>15</v>
      </c>
      <c r="AB70" s="25" t="s">
        <v>65</v>
      </c>
      <c r="AC70" s="28" t="s">
        <v>9</v>
      </c>
      <c r="AD70" s="150" t="s">
        <v>89</v>
      </c>
      <c r="AE70" s="25" t="s">
        <v>65</v>
      </c>
      <c r="AF70" s="28" t="s">
        <v>9</v>
      </c>
      <c r="AG70" s="31" t="s">
        <v>14</v>
      </c>
      <c r="AH70" s="25" t="s">
        <v>65</v>
      </c>
      <c r="AI70" s="28" t="s">
        <v>9</v>
      </c>
      <c r="AJ70" s="29" t="s">
        <v>11</v>
      </c>
      <c r="AK70" s="25" t="s">
        <v>65</v>
      </c>
      <c r="AL70" s="28" t="s">
        <v>9</v>
      </c>
      <c r="AM70" s="30" t="s">
        <v>13</v>
      </c>
      <c r="AN70" s="25" t="s">
        <v>65</v>
      </c>
      <c r="AO70" s="28" t="s">
        <v>9</v>
      </c>
      <c r="AP70" s="26" t="s">
        <v>12</v>
      </c>
      <c r="AQ70" s="25" t="s">
        <v>65</v>
      </c>
      <c r="AR70" s="28" t="s">
        <v>9</v>
      </c>
    </row>
    <row r="71" spans="1:44" s="88" customFormat="1" ht="14.25" customHeight="1">
      <c r="A71" s="193"/>
      <c r="B71" s="193"/>
      <c r="C71" s="188">
        <v>1</v>
      </c>
      <c r="D71" s="87">
        <v>55</v>
      </c>
      <c r="E71" s="25" t="s">
        <v>65</v>
      </c>
      <c r="F71" s="28" t="s">
        <v>9</v>
      </c>
      <c r="G71" s="150" t="s">
        <v>89</v>
      </c>
      <c r="H71" s="25" t="s">
        <v>65</v>
      </c>
      <c r="I71" s="28" t="s">
        <v>9</v>
      </c>
      <c r="J71" s="31" t="s">
        <v>14</v>
      </c>
      <c r="K71" s="25" t="s">
        <v>65</v>
      </c>
      <c r="L71" s="28" t="s">
        <v>9</v>
      </c>
      <c r="M71" s="29" t="s">
        <v>11</v>
      </c>
      <c r="N71" s="25" t="s">
        <v>65</v>
      </c>
      <c r="O71" s="28" t="s">
        <v>9</v>
      </c>
      <c r="P71" s="30" t="s">
        <v>13</v>
      </c>
      <c r="Q71" s="25" t="s">
        <v>65</v>
      </c>
      <c r="R71" s="28" t="s">
        <v>9</v>
      </c>
      <c r="S71" s="26" t="s">
        <v>12</v>
      </c>
      <c r="T71" s="25" t="s">
        <v>65</v>
      </c>
      <c r="U71" s="28" t="s">
        <v>9</v>
      </c>
      <c r="V71" s="29" t="s">
        <v>11</v>
      </c>
      <c r="W71" s="25" t="s">
        <v>65</v>
      </c>
      <c r="X71" s="28" t="s">
        <v>9</v>
      </c>
      <c r="Y71" s="31" t="s">
        <v>14</v>
      </c>
      <c r="Z71" s="25" t="s">
        <v>65</v>
      </c>
      <c r="AA71" s="28" t="s">
        <v>9</v>
      </c>
      <c r="AB71" s="27" t="s">
        <v>15</v>
      </c>
      <c r="AC71" s="25" t="s">
        <v>65</v>
      </c>
      <c r="AD71" s="28" t="s">
        <v>9</v>
      </c>
      <c r="AE71" s="150" t="s">
        <v>89</v>
      </c>
      <c r="AF71" s="25" t="s">
        <v>65</v>
      </c>
      <c r="AG71" s="28" t="s">
        <v>9</v>
      </c>
      <c r="AH71" s="31" t="s">
        <v>14</v>
      </c>
      <c r="AI71" s="25" t="s">
        <v>65</v>
      </c>
      <c r="AJ71" s="28" t="s">
        <v>9</v>
      </c>
      <c r="AK71" s="29" t="s">
        <v>11</v>
      </c>
      <c r="AL71" s="28" t="s">
        <v>9</v>
      </c>
      <c r="AM71" s="28" t="s">
        <v>9</v>
      </c>
      <c r="AN71" s="30" t="s">
        <v>13</v>
      </c>
      <c r="AO71" s="25" t="s">
        <v>65</v>
      </c>
      <c r="AP71" s="28" t="s">
        <v>9</v>
      </c>
      <c r="AQ71" s="26" t="s">
        <v>12</v>
      </c>
      <c r="AR71" s="25" t="s">
        <v>65</v>
      </c>
    </row>
    <row r="72" spans="1:44" s="88" customFormat="1" ht="14.25" customHeight="1">
      <c r="A72" s="193"/>
      <c r="B72" s="193"/>
      <c r="C72" s="188"/>
      <c r="D72" s="87">
        <v>56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</row>
    <row r="73" spans="1:44" s="88" customFormat="1" ht="14.25" customHeight="1">
      <c r="A73" s="193" t="s">
        <v>53</v>
      </c>
      <c r="B73" s="193">
        <v>2</v>
      </c>
      <c r="C73" s="188">
        <v>1</v>
      </c>
      <c r="D73" s="87">
        <v>57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</row>
    <row r="74" spans="1:44" s="88" customFormat="1" ht="14.25" customHeight="1">
      <c r="A74" s="193"/>
      <c r="B74" s="193"/>
      <c r="C74" s="188"/>
      <c r="D74" s="87">
        <v>58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</row>
    <row r="75" spans="1:44" s="88" customFormat="1" ht="14.25" customHeight="1">
      <c r="A75" s="193"/>
      <c r="B75" s="193"/>
      <c r="C75" s="188">
        <v>1</v>
      </c>
      <c r="D75" s="87">
        <v>59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</row>
    <row r="76" spans="1:44" s="88" customFormat="1" ht="14.25" customHeight="1">
      <c r="A76" s="193"/>
      <c r="B76" s="193"/>
      <c r="C76" s="188"/>
      <c r="D76" s="87">
        <v>60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</row>
    <row r="77" spans="1:44" s="88" customFormat="1" ht="14.25" customHeight="1">
      <c r="A77" s="188" t="s">
        <v>45</v>
      </c>
      <c r="B77" s="188">
        <v>3</v>
      </c>
      <c r="C77" s="188">
        <v>1</v>
      </c>
      <c r="D77" s="87">
        <v>61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</row>
    <row r="78" spans="1:44" s="88" customFormat="1" ht="14.25" customHeight="1">
      <c r="A78" s="188"/>
      <c r="B78" s="188"/>
      <c r="C78" s="188"/>
      <c r="D78" s="87">
        <v>62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</row>
    <row r="79" spans="1:44" s="88" customFormat="1" ht="14.25" customHeight="1">
      <c r="A79" s="188"/>
      <c r="B79" s="188"/>
      <c r="C79" s="188">
        <v>1</v>
      </c>
      <c r="D79" s="87">
        <v>63</v>
      </c>
      <c r="E79" s="69"/>
      <c r="F79" s="25" t="s">
        <v>65</v>
      </c>
      <c r="G79" s="28" t="s">
        <v>9</v>
      </c>
      <c r="H79" s="150" t="s">
        <v>89</v>
      </c>
      <c r="I79" s="25" t="s">
        <v>65</v>
      </c>
      <c r="J79" s="28" t="s">
        <v>9</v>
      </c>
      <c r="K79" s="31" t="s">
        <v>14</v>
      </c>
      <c r="L79" s="25" t="s">
        <v>65</v>
      </c>
      <c r="M79" s="28" t="s">
        <v>9</v>
      </c>
      <c r="N79" s="29" t="s">
        <v>11</v>
      </c>
      <c r="O79" s="25" t="s">
        <v>65</v>
      </c>
      <c r="P79" s="28" t="s">
        <v>9</v>
      </c>
      <c r="Q79" s="30" t="s">
        <v>13</v>
      </c>
      <c r="R79" s="25" t="s">
        <v>65</v>
      </c>
      <c r="S79" s="28" t="s">
        <v>9</v>
      </c>
      <c r="T79" s="26" t="s">
        <v>12</v>
      </c>
      <c r="U79" s="25" t="s">
        <v>65</v>
      </c>
      <c r="V79" s="28" t="s">
        <v>9</v>
      </c>
      <c r="W79" s="28" t="s">
        <v>9</v>
      </c>
      <c r="X79" s="25" t="s">
        <v>65</v>
      </c>
      <c r="Y79" s="28" t="s">
        <v>9</v>
      </c>
      <c r="Z79" s="26" t="s">
        <v>12</v>
      </c>
      <c r="AA79" s="25" t="s">
        <v>65</v>
      </c>
      <c r="AB79" s="28" t="s">
        <v>9</v>
      </c>
      <c r="AC79" s="27" t="s">
        <v>15</v>
      </c>
      <c r="AD79" s="25" t="s">
        <v>65</v>
      </c>
      <c r="AE79" s="28" t="s">
        <v>9</v>
      </c>
      <c r="AF79" s="150" t="s">
        <v>89</v>
      </c>
      <c r="AG79" s="25" t="s">
        <v>65</v>
      </c>
      <c r="AH79" s="28" t="s">
        <v>9</v>
      </c>
      <c r="AI79" s="31" t="s">
        <v>14</v>
      </c>
      <c r="AJ79" s="25" t="s">
        <v>65</v>
      </c>
      <c r="AK79" s="28" t="s">
        <v>9</v>
      </c>
      <c r="AL79" s="150" t="s">
        <v>89</v>
      </c>
      <c r="AM79" s="25" t="s">
        <v>65</v>
      </c>
      <c r="AN79" s="28" t="s">
        <v>9</v>
      </c>
      <c r="AO79" s="30" t="s">
        <v>13</v>
      </c>
      <c r="AP79" s="25" t="s">
        <v>65</v>
      </c>
      <c r="AQ79" s="28" t="s">
        <v>9</v>
      </c>
      <c r="AR79" s="26" t="s">
        <v>12</v>
      </c>
    </row>
    <row r="80" spans="1:44" s="88" customFormat="1" ht="14.25" customHeight="1">
      <c r="A80" s="188"/>
      <c r="B80" s="188"/>
      <c r="C80" s="188"/>
      <c r="D80" s="87">
        <v>64</v>
      </c>
      <c r="E80" s="28" t="s">
        <v>9</v>
      </c>
      <c r="F80" s="27" t="s">
        <v>15</v>
      </c>
      <c r="G80" s="28" t="s">
        <v>9</v>
      </c>
      <c r="H80" s="28" t="s">
        <v>9</v>
      </c>
      <c r="I80" s="150" t="s">
        <v>89</v>
      </c>
      <c r="J80" s="25" t="s">
        <v>65</v>
      </c>
      <c r="K80" s="28" t="s">
        <v>9</v>
      </c>
      <c r="L80" s="31" t="s">
        <v>14</v>
      </c>
      <c r="M80" s="25" t="s">
        <v>65</v>
      </c>
      <c r="N80" s="28" t="s">
        <v>9</v>
      </c>
      <c r="O80" s="29" t="s">
        <v>11</v>
      </c>
      <c r="P80" s="25" t="s">
        <v>65</v>
      </c>
      <c r="Q80" s="28" t="s">
        <v>9</v>
      </c>
      <c r="R80" s="30" t="s">
        <v>13</v>
      </c>
      <c r="S80" s="25" t="s">
        <v>65</v>
      </c>
      <c r="T80" s="28" t="s">
        <v>9</v>
      </c>
      <c r="U80" s="26" t="s">
        <v>12</v>
      </c>
      <c r="V80" s="25" t="s">
        <v>65</v>
      </c>
      <c r="W80" s="28" t="s">
        <v>9</v>
      </c>
      <c r="X80" s="29" t="s">
        <v>11</v>
      </c>
      <c r="Y80" s="25" t="s">
        <v>65</v>
      </c>
      <c r="Z80" s="28" t="s">
        <v>9</v>
      </c>
      <c r="AA80" s="30" t="s">
        <v>13</v>
      </c>
      <c r="AB80" s="25" t="s">
        <v>65</v>
      </c>
      <c r="AC80" s="28" t="s">
        <v>9</v>
      </c>
      <c r="AD80" s="27" t="s">
        <v>15</v>
      </c>
      <c r="AE80" s="25" t="s">
        <v>65</v>
      </c>
      <c r="AF80" s="28" t="s">
        <v>9</v>
      </c>
      <c r="AG80" s="150" t="s">
        <v>89</v>
      </c>
      <c r="AH80" s="25" t="s">
        <v>65</v>
      </c>
      <c r="AI80" s="28" t="s">
        <v>9</v>
      </c>
      <c r="AJ80" s="31" t="s">
        <v>14</v>
      </c>
      <c r="AK80" s="25" t="s">
        <v>65</v>
      </c>
      <c r="AL80" s="28" t="s">
        <v>9</v>
      </c>
      <c r="AM80" s="29" t="s">
        <v>11</v>
      </c>
      <c r="AN80" s="25" t="s">
        <v>65</v>
      </c>
      <c r="AO80" s="28" t="s">
        <v>9</v>
      </c>
      <c r="AP80" s="30" t="s">
        <v>13</v>
      </c>
      <c r="AQ80" s="25" t="s">
        <v>65</v>
      </c>
      <c r="AR80" s="28" t="s">
        <v>9</v>
      </c>
    </row>
    <row r="81" spans="1:44" s="88" customFormat="1" ht="14.25" customHeight="1">
      <c r="A81" s="188"/>
      <c r="B81" s="188"/>
      <c r="C81" s="188">
        <v>1</v>
      </c>
      <c r="D81" s="87">
        <v>65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</row>
    <row r="82" spans="1:44" s="88" customFormat="1" ht="14.25" customHeight="1">
      <c r="A82" s="188"/>
      <c r="B82" s="188"/>
      <c r="C82" s="188"/>
      <c r="D82" s="87">
        <v>66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</row>
    <row r="83" spans="1:44" s="88" customFormat="1" ht="14.25" customHeight="1">
      <c r="A83" s="188" t="s">
        <v>54</v>
      </c>
      <c r="B83" s="188">
        <v>3</v>
      </c>
      <c r="C83" s="188">
        <v>1</v>
      </c>
      <c r="D83" s="87">
        <v>67</v>
      </c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</row>
    <row r="84" spans="1:44" s="88" customFormat="1" ht="14.25" customHeight="1">
      <c r="A84" s="188"/>
      <c r="B84" s="188"/>
      <c r="C84" s="188"/>
      <c r="D84" s="87">
        <v>68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</row>
    <row r="85" spans="1:44" s="88" customFormat="1" ht="14.25" customHeight="1">
      <c r="A85" s="188"/>
      <c r="B85" s="188"/>
      <c r="C85" s="188">
        <v>1</v>
      </c>
      <c r="D85" s="87">
        <v>69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</row>
    <row r="86" spans="1:44" s="88" customFormat="1" ht="14.25" customHeight="1">
      <c r="A86" s="188"/>
      <c r="B86" s="188"/>
      <c r="C86" s="188"/>
      <c r="D86" s="87">
        <v>70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</row>
    <row r="87" spans="1:44" s="88" customFormat="1" ht="14.25" customHeight="1">
      <c r="A87" s="188"/>
      <c r="B87" s="188"/>
      <c r="C87" s="188">
        <v>1</v>
      </c>
      <c r="D87" s="87">
        <v>71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</row>
    <row r="88" spans="1:44" s="88" customFormat="1" ht="14.25" customHeight="1">
      <c r="A88" s="188"/>
      <c r="B88" s="188"/>
      <c r="C88" s="188"/>
      <c r="D88" s="87">
        <v>72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</row>
    <row r="89" spans="1:44" s="88" customFormat="1" ht="14.25" customHeight="1">
      <c r="A89" s="188" t="s">
        <v>46</v>
      </c>
      <c r="B89" s="188">
        <v>3</v>
      </c>
      <c r="C89" s="188">
        <v>1</v>
      </c>
      <c r="D89" s="87">
        <v>73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</row>
    <row r="90" spans="1:44" s="88" customFormat="1" ht="14.25" customHeight="1">
      <c r="A90" s="188"/>
      <c r="B90" s="188"/>
      <c r="C90" s="188"/>
      <c r="D90" s="87">
        <v>74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</row>
    <row r="91" spans="1:44" s="88" customFormat="1" ht="14.25" customHeight="1">
      <c r="A91" s="188"/>
      <c r="B91" s="188"/>
      <c r="C91" s="188">
        <v>1</v>
      </c>
      <c r="D91" s="87">
        <v>75</v>
      </c>
      <c r="E91" s="25" t="s">
        <v>65</v>
      </c>
      <c r="F91" s="28" t="s">
        <v>9</v>
      </c>
      <c r="G91" s="27" t="s">
        <v>15</v>
      </c>
      <c r="H91" s="25" t="s">
        <v>65</v>
      </c>
      <c r="I91" s="28" t="s">
        <v>9</v>
      </c>
      <c r="J91" s="150" t="s">
        <v>89</v>
      </c>
      <c r="K91" s="25" t="s">
        <v>65</v>
      </c>
      <c r="L91" s="28" t="s">
        <v>9</v>
      </c>
      <c r="M91" s="31" t="s">
        <v>14</v>
      </c>
      <c r="N91" s="25" t="s">
        <v>65</v>
      </c>
      <c r="O91" s="28" t="s">
        <v>9</v>
      </c>
      <c r="P91" s="29" t="s">
        <v>11</v>
      </c>
      <c r="Q91" s="25" t="s">
        <v>65</v>
      </c>
      <c r="R91" s="28" t="s">
        <v>9</v>
      </c>
      <c r="S91" s="30" t="s">
        <v>13</v>
      </c>
      <c r="T91" s="25" t="s">
        <v>65</v>
      </c>
      <c r="U91" s="28" t="s">
        <v>9</v>
      </c>
      <c r="V91" s="26" t="s">
        <v>12</v>
      </c>
      <c r="W91" s="25" t="s">
        <v>65</v>
      </c>
      <c r="X91" s="28" t="s">
        <v>9</v>
      </c>
      <c r="Y91" s="29" t="s">
        <v>11</v>
      </c>
      <c r="Z91" s="25" t="s">
        <v>65</v>
      </c>
      <c r="AA91" s="28" t="s">
        <v>9</v>
      </c>
      <c r="AB91" s="31" t="s">
        <v>14</v>
      </c>
      <c r="AC91" s="25" t="s">
        <v>65</v>
      </c>
      <c r="AD91" s="28" t="s">
        <v>9</v>
      </c>
      <c r="AE91" s="27" t="s">
        <v>15</v>
      </c>
      <c r="AF91" s="25" t="s">
        <v>65</v>
      </c>
      <c r="AG91" s="28" t="s">
        <v>9</v>
      </c>
      <c r="AH91" s="150" t="s">
        <v>89</v>
      </c>
      <c r="AI91" s="25" t="s">
        <v>65</v>
      </c>
      <c r="AJ91" s="28" t="s">
        <v>9</v>
      </c>
      <c r="AK91" s="31" t="s">
        <v>14</v>
      </c>
      <c r="AL91" s="25" t="s">
        <v>65</v>
      </c>
      <c r="AM91" s="28" t="s">
        <v>9</v>
      </c>
      <c r="AN91" s="29" t="s">
        <v>11</v>
      </c>
      <c r="AO91" s="25" t="s">
        <v>65</v>
      </c>
      <c r="AP91" s="28" t="s">
        <v>9</v>
      </c>
      <c r="AQ91" s="30" t="s">
        <v>13</v>
      </c>
      <c r="AR91" s="25" t="s">
        <v>65</v>
      </c>
    </row>
    <row r="92" spans="1:44" s="88" customFormat="1" ht="14.25" customHeight="1">
      <c r="A92" s="188"/>
      <c r="B92" s="188"/>
      <c r="C92" s="188"/>
      <c r="D92" s="87">
        <v>76</v>
      </c>
      <c r="E92" s="28" t="s">
        <v>9</v>
      </c>
      <c r="F92" s="25" t="s">
        <v>65</v>
      </c>
      <c r="G92" s="28" t="s">
        <v>9</v>
      </c>
      <c r="H92" s="28" t="s">
        <v>9</v>
      </c>
      <c r="I92" s="25" t="s">
        <v>65</v>
      </c>
      <c r="J92" s="28" t="s">
        <v>9</v>
      </c>
      <c r="K92" s="150" t="s">
        <v>89</v>
      </c>
      <c r="L92" s="25" t="s">
        <v>65</v>
      </c>
      <c r="M92" s="28" t="s">
        <v>9</v>
      </c>
      <c r="N92" s="31" t="s">
        <v>14</v>
      </c>
      <c r="O92" s="25" t="s">
        <v>65</v>
      </c>
      <c r="P92" s="28" t="s">
        <v>9</v>
      </c>
      <c r="Q92" s="29" t="s">
        <v>11</v>
      </c>
      <c r="R92" s="25" t="s">
        <v>65</v>
      </c>
      <c r="S92" s="28" t="s">
        <v>9</v>
      </c>
      <c r="T92" s="30" t="s">
        <v>13</v>
      </c>
      <c r="U92" s="25" t="s">
        <v>65</v>
      </c>
      <c r="V92" s="28" t="s">
        <v>9</v>
      </c>
      <c r="W92" s="26" t="s">
        <v>12</v>
      </c>
      <c r="X92" s="25" t="s">
        <v>65</v>
      </c>
      <c r="Y92" s="28" t="s">
        <v>9</v>
      </c>
      <c r="Z92" s="29" t="s">
        <v>11</v>
      </c>
      <c r="AA92" s="25" t="s">
        <v>65</v>
      </c>
      <c r="AB92" s="28" t="s">
        <v>9</v>
      </c>
      <c r="AC92" s="26" t="s">
        <v>12</v>
      </c>
      <c r="AD92" s="25" t="s">
        <v>65</v>
      </c>
      <c r="AE92" s="28" t="s">
        <v>9</v>
      </c>
      <c r="AF92" s="28" t="s">
        <v>9</v>
      </c>
      <c r="AG92" s="25" t="s">
        <v>65</v>
      </c>
      <c r="AH92" s="28" t="s">
        <v>9</v>
      </c>
      <c r="AI92" s="150" t="s">
        <v>89</v>
      </c>
      <c r="AJ92" s="25" t="s">
        <v>65</v>
      </c>
      <c r="AK92" s="28" t="s">
        <v>9</v>
      </c>
      <c r="AL92" s="31" t="s">
        <v>14</v>
      </c>
      <c r="AM92" s="25" t="s">
        <v>65</v>
      </c>
      <c r="AN92" s="28" t="s">
        <v>9</v>
      </c>
      <c r="AO92" s="29" t="s">
        <v>11</v>
      </c>
      <c r="AP92" s="25" t="s">
        <v>65</v>
      </c>
      <c r="AQ92" s="28" t="s">
        <v>9</v>
      </c>
      <c r="AR92" s="30" t="s">
        <v>13</v>
      </c>
    </row>
    <row r="93" spans="1:44" s="88" customFormat="1" ht="14.25" customHeight="1">
      <c r="A93" s="188"/>
      <c r="B93" s="188"/>
      <c r="C93" s="188">
        <v>1</v>
      </c>
      <c r="D93" s="87">
        <v>77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</row>
    <row r="94" spans="1:44" s="88" customFormat="1" ht="14.25" customHeight="1">
      <c r="A94" s="188"/>
      <c r="B94" s="188"/>
      <c r="C94" s="188"/>
      <c r="D94" s="87">
        <v>78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</row>
    <row r="95" spans="1:44" s="88" customFormat="1" ht="14.25" customHeight="1">
      <c r="A95" s="188" t="s">
        <v>47</v>
      </c>
      <c r="B95" s="188">
        <v>3</v>
      </c>
      <c r="C95" s="188">
        <v>1</v>
      </c>
      <c r="D95" s="87">
        <v>79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</row>
    <row r="96" spans="1:44" s="88" customFormat="1" ht="14.25" customHeight="1">
      <c r="A96" s="188"/>
      <c r="B96" s="188"/>
      <c r="C96" s="188"/>
      <c r="D96" s="87">
        <v>80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</row>
    <row r="97" spans="1:44" s="88" customFormat="1" ht="14.25" customHeight="1">
      <c r="A97" s="188"/>
      <c r="B97" s="188"/>
      <c r="C97" s="188">
        <v>1</v>
      </c>
      <c r="D97" s="87">
        <v>81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</row>
    <row r="98" spans="1:44" s="88" customFormat="1" ht="14.25" customHeight="1">
      <c r="A98" s="188"/>
      <c r="B98" s="188"/>
      <c r="C98" s="188"/>
      <c r="D98" s="87">
        <v>82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</row>
    <row r="99" spans="1:44" s="88" customFormat="1" ht="14.25" customHeight="1">
      <c r="A99" s="188"/>
      <c r="B99" s="188"/>
      <c r="C99" s="188">
        <v>1</v>
      </c>
      <c r="D99" s="87">
        <v>83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</row>
    <row r="100" spans="1:44" s="88" customFormat="1" ht="14.25" customHeight="1">
      <c r="A100" s="188"/>
      <c r="B100" s="188"/>
      <c r="C100" s="188"/>
      <c r="D100" s="87">
        <v>84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</row>
    <row r="101" spans="1:44" s="88" customFormat="1" ht="14.25" customHeight="1">
      <c r="A101" s="188" t="s">
        <v>48</v>
      </c>
      <c r="B101" s="188">
        <v>3</v>
      </c>
      <c r="C101" s="188">
        <v>1</v>
      </c>
      <c r="D101" s="87">
        <v>85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</row>
    <row r="102" spans="1:44" s="88" customFormat="1" ht="14.25" customHeight="1">
      <c r="A102" s="188"/>
      <c r="B102" s="188"/>
      <c r="C102" s="188"/>
      <c r="D102" s="87">
        <v>86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</row>
    <row r="103" spans="1:44" s="88" customFormat="1" ht="14.25" customHeight="1">
      <c r="A103" s="188"/>
      <c r="B103" s="188"/>
      <c r="C103" s="188">
        <v>1</v>
      </c>
      <c r="D103" s="87">
        <v>87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</row>
    <row r="104" spans="1:44" s="88" customFormat="1" ht="14.25" customHeight="1">
      <c r="A104" s="188"/>
      <c r="B104" s="188"/>
      <c r="C104" s="188"/>
      <c r="D104" s="87">
        <v>88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</row>
    <row r="105" spans="1:44" s="88" customFormat="1" ht="14.25" customHeight="1">
      <c r="A105" s="188"/>
      <c r="B105" s="188"/>
      <c r="C105" s="188">
        <v>1</v>
      </c>
      <c r="D105" s="87">
        <v>89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</row>
    <row r="106" spans="1:44" s="88" customFormat="1" ht="14.25" customHeight="1">
      <c r="A106" s="188"/>
      <c r="B106" s="188"/>
      <c r="C106" s="188"/>
      <c r="D106" s="87">
        <v>90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</row>
    <row r="107" spans="1:44" s="88" customFormat="1" ht="14.25" customHeight="1">
      <c r="A107" s="188" t="s">
        <v>55</v>
      </c>
      <c r="B107" s="188">
        <v>3</v>
      </c>
      <c r="C107" s="188">
        <v>1</v>
      </c>
      <c r="D107" s="87">
        <v>91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</row>
    <row r="108" spans="1:44" s="88" customFormat="1" ht="14.25" customHeight="1">
      <c r="A108" s="188"/>
      <c r="B108" s="188"/>
      <c r="C108" s="188"/>
      <c r="D108" s="87">
        <v>92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</row>
    <row r="109" spans="1:44" s="88" customFormat="1" ht="14.25" customHeight="1">
      <c r="A109" s="188"/>
      <c r="B109" s="188"/>
      <c r="C109" s="188">
        <v>1</v>
      </c>
      <c r="D109" s="87">
        <v>93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</row>
    <row r="110" spans="1:44" s="88" customFormat="1" ht="14.25" customHeight="1">
      <c r="A110" s="188"/>
      <c r="B110" s="188"/>
      <c r="C110" s="188"/>
      <c r="D110" s="87">
        <v>94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</row>
    <row r="111" spans="1:44" s="88" customFormat="1" ht="14.25" customHeight="1">
      <c r="A111" s="188"/>
      <c r="B111" s="188"/>
      <c r="C111" s="188">
        <v>1</v>
      </c>
      <c r="D111" s="87">
        <v>95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</row>
    <row r="112" spans="1:44" s="88" customFormat="1" ht="14.25" customHeight="1">
      <c r="A112" s="188"/>
      <c r="B112" s="188"/>
      <c r="C112" s="188"/>
      <c r="D112" s="87">
        <v>96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</row>
    <row r="113" spans="1:42" s="88" customFormat="1" ht="21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</row>
    <row r="114" s="88" customFormat="1" ht="12.75"/>
    <row r="116" s="88" customFormat="1" ht="12.75"/>
    <row r="118" s="88" customFormat="1" ht="12.75"/>
    <row r="120" s="88" customFormat="1" ht="12.75"/>
    <row r="122" s="88" customFormat="1" ht="12.75"/>
  </sheetData>
  <sheetProtection/>
  <autoFilter ref="E16:AN112"/>
  <mergeCells count="102">
    <mergeCell ref="Y1:AR5"/>
    <mergeCell ref="A15:A16"/>
    <mergeCell ref="B15:C16"/>
    <mergeCell ref="D15:D16"/>
    <mergeCell ref="I7:J7"/>
    <mergeCell ref="A13:D13"/>
    <mergeCell ref="A17:A22"/>
    <mergeCell ref="B17:B22"/>
    <mergeCell ref="C17:C18"/>
    <mergeCell ref="C19:C20"/>
    <mergeCell ref="C21:C22"/>
    <mergeCell ref="A29:A34"/>
    <mergeCell ref="B29:B34"/>
    <mergeCell ref="C29:C30"/>
    <mergeCell ref="C31:C32"/>
    <mergeCell ref="C33:C34"/>
    <mergeCell ref="A23:A28"/>
    <mergeCell ref="B23:B28"/>
    <mergeCell ref="C23:C24"/>
    <mergeCell ref="C25:C26"/>
    <mergeCell ref="C27:C28"/>
    <mergeCell ref="A41:A46"/>
    <mergeCell ref="B41:B46"/>
    <mergeCell ref="C41:C42"/>
    <mergeCell ref="C43:C44"/>
    <mergeCell ref="C45:C46"/>
    <mergeCell ref="A35:A40"/>
    <mergeCell ref="B35:B40"/>
    <mergeCell ref="C35:C36"/>
    <mergeCell ref="C37:C38"/>
    <mergeCell ref="C39:C40"/>
    <mergeCell ref="A53:A56"/>
    <mergeCell ref="B53:B56"/>
    <mergeCell ref="C53:C54"/>
    <mergeCell ref="C55:C56"/>
    <mergeCell ref="A47:A52"/>
    <mergeCell ref="B47:B52"/>
    <mergeCell ref="C47:C48"/>
    <mergeCell ref="C49:C50"/>
    <mergeCell ref="C51:C52"/>
    <mergeCell ref="A61:A64"/>
    <mergeCell ref="B61:B64"/>
    <mergeCell ref="C61:C62"/>
    <mergeCell ref="C63:C64"/>
    <mergeCell ref="A57:A60"/>
    <mergeCell ref="B57:B60"/>
    <mergeCell ref="C57:C58"/>
    <mergeCell ref="C59:C60"/>
    <mergeCell ref="A69:A72"/>
    <mergeCell ref="B69:B72"/>
    <mergeCell ref="C69:C70"/>
    <mergeCell ref="C71:C72"/>
    <mergeCell ref="A65:A68"/>
    <mergeCell ref="B65:B68"/>
    <mergeCell ref="C65:C66"/>
    <mergeCell ref="C67:C68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C103:C104"/>
    <mergeCell ref="C105:C106"/>
    <mergeCell ref="A83:A88"/>
    <mergeCell ref="C83:C84"/>
    <mergeCell ref="C85:C86"/>
    <mergeCell ref="C87:C88"/>
    <mergeCell ref="A89:A94"/>
    <mergeCell ref="B89:B94"/>
    <mergeCell ref="C89:C90"/>
    <mergeCell ref="C91:C92"/>
    <mergeCell ref="B83:B88"/>
    <mergeCell ref="A107:A112"/>
    <mergeCell ref="B107:B112"/>
    <mergeCell ref="C107:C108"/>
    <mergeCell ref="C109:C110"/>
    <mergeCell ref="C111:C112"/>
    <mergeCell ref="A95:A100"/>
    <mergeCell ref="A101:A106"/>
    <mergeCell ref="B101:B106"/>
    <mergeCell ref="C101:C102"/>
    <mergeCell ref="C99:C100"/>
    <mergeCell ref="AF13:AR13"/>
    <mergeCell ref="Z7:AA7"/>
    <mergeCell ref="AC7:AD7"/>
    <mergeCell ref="C93:C94"/>
    <mergeCell ref="F7:G7"/>
    <mergeCell ref="A14:D14"/>
    <mergeCell ref="A113:AP113"/>
    <mergeCell ref="E1:X1"/>
    <mergeCell ref="E2:X2"/>
    <mergeCell ref="E3:X3"/>
    <mergeCell ref="E4:X4"/>
    <mergeCell ref="E5:X5"/>
    <mergeCell ref="B95:B100"/>
    <mergeCell ref="C95:C96"/>
    <mergeCell ref="E13:AE13"/>
    <mergeCell ref="C97:C98"/>
  </mergeCells>
  <printOptions horizontalCentered="1"/>
  <pageMargins left="0.5118110236220472" right="0.5118110236220472" top="0.1968503937007874" bottom="0.1968503937007874" header="0.31496062992125984" footer="0.5511811023622047"/>
  <pageSetup horizontalDpi="600" verticalDpi="600" orientation="landscape" paperSize="3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13"/>
  <sheetViews>
    <sheetView tabSelected="1" view="pageBreakPreview" zoomScale="98" zoomScaleNormal="75" zoomScaleSheetLayoutView="98" zoomScalePageLayoutView="0" workbookViewId="0" topLeftCell="P1">
      <selection activeCell="Y1" sqref="Y1:AR5"/>
    </sheetView>
  </sheetViews>
  <sheetFormatPr defaultColWidth="11.421875" defaultRowHeight="15"/>
  <cols>
    <col min="1" max="1" width="10.421875" style="61" customWidth="1"/>
    <col min="2" max="3" width="4.28125" style="61" customWidth="1"/>
    <col min="4" max="4" width="3.7109375" style="61" customWidth="1"/>
    <col min="5" max="44" width="8.7109375" style="61" customWidth="1"/>
    <col min="45" max="16384" width="11.421875" style="61" customWidth="1"/>
  </cols>
  <sheetData>
    <row r="1" spans="5:44" ht="15.75" customHeight="1">
      <c r="E1" s="185" t="str">
        <f>'PREMISAS 01'!D4</f>
        <v>IPEPAC - INSTITUTO DE PROCEDIMIENTOS ELECTORALES  Y PARTICIPACIÓN CIUDADANA DEL ESTADO DE YUCATAN 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 t="s">
        <v>105</v>
      </c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</row>
    <row r="2" spans="5:44" ht="15.75" customHeight="1">
      <c r="E2" s="186" t="s">
        <v>101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</row>
    <row r="3" spans="5:44" ht="15.75" customHeight="1">
      <c r="E3" s="186" t="str">
        <f>"ELECTORAL Y OTRAS AUTORIDADES DENTRO DEL PROCESO ELECTORAL LOCAL DEL ESTADO DE "&amp;'PREMISAS 01'!C5&amp;" 2010"</f>
        <v>ELECTORAL Y OTRAS AUTORIDADES DENTRO DEL PROCESO ELECTORAL LOCAL DEL ESTADO DE YUCATÁN 2010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</row>
    <row r="4" spans="1:44" s="63" customFormat="1" ht="15.75" customHeight="1">
      <c r="A4" s="62"/>
      <c r="B4" s="62"/>
      <c r="C4" s="62"/>
      <c r="D4" s="62"/>
      <c r="E4" s="186" t="str">
        <f>"PERIODO DE "&amp;'PREMISAS 01'!B9&amp;" ELECTORAL "</f>
        <v>PERIODO DE PRECAMPAÑA ELECTORAL 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</row>
    <row r="5" spans="1:44" s="63" customFormat="1" ht="15.75" customHeight="1">
      <c r="A5" s="64"/>
      <c r="B5" s="64"/>
      <c r="C5" s="64"/>
      <c r="D5" s="64"/>
      <c r="E5" s="187" t="s">
        <v>91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</row>
    <row r="6" spans="1:39" s="63" customFormat="1" ht="15.75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</row>
    <row r="7" spans="1:33" s="67" customFormat="1" ht="13.5">
      <c r="A7" s="66" t="s">
        <v>68</v>
      </c>
      <c r="E7" s="67" t="s">
        <v>85</v>
      </c>
      <c r="F7" s="192">
        <f>'[1]PROPUESTA DE PAUTA  '!B5</f>
        <v>40183</v>
      </c>
      <c r="G7" s="192"/>
      <c r="H7" s="94" t="s">
        <v>86</v>
      </c>
      <c r="I7" s="198" t="s">
        <v>100</v>
      </c>
      <c r="J7" s="198"/>
      <c r="Q7" s="68"/>
      <c r="Z7" s="192"/>
      <c r="AA7" s="192"/>
      <c r="AB7" s="94"/>
      <c r="AC7" s="197"/>
      <c r="AD7" s="197"/>
      <c r="AE7" s="95"/>
      <c r="AF7" s="95"/>
      <c r="AG7" s="95"/>
    </row>
    <row r="8" spans="1:44" s="67" customFormat="1" ht="15.75" customHeight="1">
      <c r="A8" s="66" t="s">
        <v>69</v>
      </c>
      <c r="E8" s="67" t="str">
        <f>'PREMISAS 01'!C5</f>
        <v>YUCATÁN</v>
      </c>
      <c r="T8" s="71"/>
      <c r="U8" s="72" t="s">
        <v>70</v>
      </c>
      <c r="V8" s="73" t="s">
        <v>9</v>
      </c>
      <c r="W8" s="74" t="s">
        <v>71</v>
      </c>
      <c r="X8" s="75" t="s">
        <v>13</v>
      </c>
      <c r="Y8" s="130"/>
      <c r="Z8" s="130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33"/>
      <c r="AP8" s="73"/>
      <c r="AQ8" s="134"/>
      <c r="AR8" s="135"/>
    </row>
    <row r="9" spans="1:44" s="67" customFormat="1" ht="15.75">
      <c r="A9" s="66" t="s">
        <v>72</v>
      </c>
      <c r="E9" s="67" t="s">
        <v>92</v>
      </c>
      <c r="H9" s="76"/>
      <c r="I9" s="76"/>
      <c r="T9" s="71"/>
      <c r="U9" s="77" t="s">
        <v>73</v>
      </c>
      <c r="V9" s="78" t="s">
        <v>10</v>
      </c>
      <c r="W9" s="79" t="s">
        <v>74</v>
      </c>
      <c r="X9" s="75" t="s">
        <v>14</v>
      </c>
      <c r="Y9" s="130"/>
      <c r="Z9" s="130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6"/>
      <c r="AP9" s="78"/>
      <c r="AQ9" s="137"/>
      <c r="AR9" s="135"/>
    </row>
    <row r="10" spans="1:44" s="67" customFormat="1" ht="15.75">
      <c r="A10" s="66" t="s">
        <v>75</v>
      </c>
      <c r="E10" s="67" t="s">
        <v>92</v>
      </c>
      <c r="H10" s="76"/>
      <c r="I10" s="76"/>
      <c r="T10" s="71"/>
      <c r="U10" s="80" t="s">
        <v>76</v>
      </c>
      <c r="V10" s="78" t="s">
        <v>11</v>
      </c>
      <c r="W10" s="89" t="s">
        <v>77</v>
      </c>
      <c r="X10" s="70" t="s">
        <v>15</v>
      </c>
      <c r="Y10" s="130"/>
      <c r="Z10" s="130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8"/>
      <c r="AL10" s="131"/>
      <c r="AM10" s="131"/>
      <c r="AN10" s="132"/>
      <c r="AO10" s="139"/>
      <c r="AP10" s="78"/>
      <c r="AQ10" s="139"/>
      <c r="AR10" s="140"/>
    </row>
    <row r="11" spans="1:44" ht="15.75">
      <c r="A11" s="66" t="s">
        <v>78</v>
      </c>
      <c r="E11" s="81" t="s">
        <v>92</v>
      </c>
      <c r="O11" s="69"/>
      <c r="P11" s="67" t="s">
        <v>83</v>
      </c>
      <c r="Q11" s="67"/>
      <c r="R11" s="67"/>
      <c r="S11" s="67"/>
      <c r="T11" s="71"/>
      <c r="U11" s="82" t="s">
        <v>79</v>
      </c>
      <c r="V11" s="73" t="s">
        <v>12</v>
      </c>
      <c r="W11" s="151" t="s">
        <v>96</v>
      </c>
      <c r="X11" s="70" t="s">
        <v>89</v>
      </c>
      <c r="Y11" s="130"/>
      <c r="Z11" s="141"/>
      <c r="AA11" s="138"/>
      <c r="AB11" s="138"/>
      <c r="AC11" s="138"/>
      <c r="AD11" s="138"/>
      <c r="AE11" s="138"/>
      <c r="AF11" s="138"/>
      <c r="AG11" s="138"/>
      <c r="AH11" s="138"/>
      <c r="AI11" s="142"/>
      <c r="AJ11" s="131"/>
      <c r="AK11" s="131"/>
      <c r="AL11" s="131"/>
      <c r="AM11" s="138"/>
      <c r="AN11" s="132"/>
      <c r="AO11" s="143"/>
      <c r="AP11" s="73"/>
      <c r="AQ11" s="139"/>
      <c r="AR11" s="140"/>
    </row>
    <row r="12" spans="23:44" ht="13.5">
      <c r="W12" s="99"/>
      <c r="X12" s="70"/>
      <c r="AQ12" s="129"/>
      <c r="AR12" s="70"/>
    </row>
    <row r="13" spans="1:56" s="84" customFormat="1" ht="15" customHeight="1">
      <c r="A13" s="194" t="s">
        <v>80</v>
      </c>
      <c r="B13" s="194"/>
      <c r="C13" s="194"/>
      <c r="D13" s="194"/>
      <c r="E13" s="181" t="s">
        <v>90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3"/>
      <c r="AF13" s="189" t="s">
        <v>35</v>
      </c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42"/>
      <c r="AT13" s="42"/>
      <c r="AU13" s="42"/>
      <c r="AV13" s="42"/>
      <c r="AW13" s="83"/>
      <c r="AX13" s="83"/>
      <c r="AY13" s="83"/>
      <c r="AZ13" s="83"/>
      <c r="BA13" s="83"/>
      <c r="BB13" s="83"/>
      <c r="BC13" s="83"/>
      <c r="BD13" s="83"/>
    </row>
    <row r="14" spans="1:56" s="84" customFormat="1" ht="12.75" customHeight="1">
      <c r="A14" s="194" t="s">
        <v>81</v>
      </c>
      <c r="B14" s="194"/>
      <c r="C14" s="194"/>
      <c r="D14" s="194"/>
      <c r="E14" s="59">
        <f>'[1]PROPUESTA DE PAUTA  '!B5</f>
        <v>40183</v>
      </c>
      <c r="F14" s="59">
        <f>E14+1</f>
        <v>40184</v>
      </c>
      <c r="G14" s="59">
        <f aca="true" t="shared" si="0" ref="G14:V15">F14+1</f>
        <v>40185</v>
      </c>
      <c r="H14" s="59">
        <f t="shared" si="0"/>
        <v>40186</v>
      </c>
      <c r="I14" s="59">
        <f t="shared" si="0"/>
        <v>40187</v>
      </c>
      <c r="J14" s="59">
        <f t="shared" si="0"/>
        <v>40188</v>
      </c>
      <c r="K14" s="59">
        <f t="shared" si="0"/>
        <v>40189</v>
      </c>
      <c r="L14" s="59">
        <f t="shared" si="0"/>
        <v>40190</v>
      </c>
      <c r="M14" s="59">
        <f t="shared" si="0"/>
        <v>40191</v>
      </c>
      <c r="N14" s="59">
        <f t="shared" si="0"/>
        <v>40192</v>
      </c>
      <c r="O14" s="59">
        <f t="shared" si="0"/>
        <v>40193</v>
      </c>
      <c r="P14" s="59">
        <f t="shared" si="0"/>
        <v>40194</v>
      </c>
      <c r="Q14" s="59">
        <f t="shared" si="0"/>
        <v>40195</v>
      </c>
      <c r="R14" s="59">
        <f t="shared" si="0"/>
        <v>40196</v>
      </c>
      <c r="S14" s="59">
        <f t="shared" si="0"/>
        <v>40197</v>
      </c>
      <c r="T14" s="59">
        <f t="shared" si="0"/>
        <v>40198</v>
      </c>
      <c r="U14" s="59">
        <f t="shared" si="0"/>
        <v>40199</v>
      </c>
      <c r="V14" s="59">
        <f t="shared" si="0"/>
        <v>40200</v>
      </c>
      <c r="W14" s="59">
        <f aca="true" t="shared" si="1" ref="W14:AL15">V14+1</f>
        <v>40201</v>
      </c>
      <c r="X14" s="59">
        <f t="shared" si="1"/>
        <v>40202</v>
      </c>
      <c r="Y14" s="59">
        <f t="shared" si="1"/>
        <v>40203</v>
      </c>
      <c r="Z14" s="59">
        <f t="shared" si="1"/>
        <v>40204</v>
      </c>
      <c r="AA14" s="59">
        <f t="shared" si="1"/>
        <v>40205</v>
      </c>
      <c r="AB14" s="59">
        <f t="shared" si="1"/>
        <v>40206</v>
      </c>
      <c r="AC14" s="59">
        <f t="shared" si="1"/>
        <v>40207</v>
      </c>
      <c r="AD14" s="59">
        <f t="shared" si="1"/>
        <v>40208</v>
      </c>
      <c r="AE14" s="59">
        <f t="shared" si="1"/>
        <v>40209</v>
      </c>
      <c r="AF14" s="59">
        <f t="shared" si="1"/>
        <v>40210</v>
      </c>
      <c r="AG14" s="59">
        <f t="shared" si="1"/>
        <v>40211</v>
      </c>
      <c r="AH14" s="59">
        <f t="shared" si="1"/>
        <v>40212</v>
      </c>
      <c r="AI14" s="59">
        <f t="shared" si="1"/>
        <v>40213</v>
      </c>
      <c r="AJ14" s="59">
        <f t="shared" si="1"/>
        <v>40214</v>
      </c>
      <c r="AK14" s="59">
        <f t="shared" si="1"/>
        <v>40215</v>
      </c>
      <c r="AL14" s="59">
        <f t="shared" si="1"/>
        <v>40216</v>
      </c>
      <c r="AM14" s="59">
        <f aca="true" t="shared" si="2" ref="AM14:AR15">AL14+1</f>
        <v>40217</v>
      </c>
      <c r="AN14" s="59">
        <f t="shared" si="2"/>
        <v>40218</v>
      </c>
      <c r="AO14" s="59">
        <f t="shared" si="2"/>
        <v>40219</v>
      </c>
      <c r="AP14" s="59">
        <f t="shared" si="2"/>
        <v>40220</v>
      </c>
      <c r="AQ14" s="59">
        <f t="shared" si="2"/>
        <v>40221</v>
      </c>
      <c r="AR14" s="59">
        <f t="shared" si="2"/>
        <v>40222</v>
      </c>
      <c r="AS14" s="42"/>
      <c r="AT14" s="42"/>
      <c r="AU14" s="42"/>
      <c r="AV14" s="42"/>
      <c r="AW14" s="83"/>
      <c r="AX14" s="83"/>
      <c r="AY14" s="83"/>
      <c r="AZ14" s="83"/>
      <c r="BA14" s="83"/>
      <c r="BB14" s="83"/>
      <c r="BC14" s="83"/>
      <c r="BD14" s="83"/>
    </row>
    <row r="15" spans="1:56" s="84" customFormat="1" ht="23.25" customHeight="1">
      <c r="A15" s="195" t="s">
        <v>29</v>
      </c>
      <c r="B15" s="195" t="s">
        <v>3</v>
      </c>
      <c r="C15" s="195"/>
      <c r="D15" s="196" t="s">
        <v>38</v>
      </c>
      <c r="E15" s="85">
        <f>'[1]PROPUESTA DE PAUTA  '!B5</f>
        <v>40183</v>
      </c>
      <c r="F15" s="85">
        <f aca="true" t="shared" si="3" ref="F15:U15">E15+1</f>
        <v>40184</v>
      </c>
      <c r="G15" s="85">
        <f t="shared" si="3"/>
        <v>40185</v>
      </c>
      <c r="H15" s="85">
        <f t="shared" si="3"/>
        <v>40186</v>
      </c>
      <c r="I15" s="85">
        <f t="shared" si="3"/>
        <v>40187</v>
      </c>
      <c r="J15" s="85">
        <f t="shared" si="3"/>
        <v>40188</v>
      </c>
      <c r="K15" s="85">
        <f t="shared" si="3"/>
        <v>40189</v>
      </c>
      <c r="L15" s="85">
        <f t="shared" si="3"/>
        <v>40190</v>
      </c>
      <c r="M15" s="85">
        <f t="shared" si="3"/>
        <v>40191</v>
      </c>
      <c r="N15" s="85">
        <f t="shared" si="3"/>
        <v>40192</v>
      </c>
      <c r="O15" s="85">
        <f>N15+1</f>
        <v>40193</v>
      </c>
      <c r="P15" s="85">
        <f t="shared" si="3"/>
        <v>40194</v>
      </c>
      <c r="Q15" s="85">
        <f t="shared" si="3"/>
        <v>40195</v>
      </c>
      <c r="R15" s="85">
        <f t="shared" si="3"/>
        <v>40196</v>
      </c>
      <c r="S15" s="85">
        <f t="shared" si="3"/>
        <v>40197</v>
      </c>
      <c r="T15" s="85">
        <f t="shared" si="3"/>
        <v>40198</v>
      </c>
      <c r="U15" s="85">
        <f t="shared" si="3"/>
        <v>40199</v>
      </c>
      <c r="V15" s="85">
        <f t="shared" si="0"/>
        <v>40200</v>
      </c>
      <c r="W15" s="85">
        <f t="shared" si="1"/>
        <v>40201</v>
      </c>
      <c r="X15" s="85">
        <f t="shared" si="1"/>
        <v>40202</v>
      </c>
      <c r="Y15" s="85">
        <f t="shared" si="1"/>
        <v>40203</v>
      </c>
      <c r="Z15" s="85">
        <f t="shared" si="1"/>
        <v>40204</v>
      </c>
      <c r="AA15" s="85">
        <f t="shared" si="1"/>
        <v>40205</v>
      </c>
      <c r="AB15" s="85">
        <f t="shared" si="1"/>
        <v>40206</v>
      </c>
      <c r="AC15" s="85">
        <f t="shared" si="1"/>
        <v>40207</v>
      </c>
      <c r="AD15" s="85">
        <f t="shared" si="1"/>
        <v>40208</v>
      </c>
      <c r="AE15" s="85">
        <f t="shared" si="1"/>
        <v>40209</v>
      </c>
      <c r="AF15" s="85">
        <f t="shared" si="1"/>
        <v>40210</v>
      </c>
      <c r="AG15" s="85">
        <f t="shared" si="1"/>
        <v>40211</v>
      </c>
      <c r="AH15" s="85">
        <f t="shared" si="1"/>
        <v>40212</v>
      </c>
      <c r="AI15" s="85">
        <f t="shared" si="1"/>
        <v>40213</v>
      </c>
      <c r="AJ15" s="85">
        <f t="shared" si="1"/>
        <v>40214</v>
      </c>
      <c r="AK15" s="85">
        <f t="shared" si="1"/>
        <v>40215</v>
      </c>
      <c r="AL15" s="85">
        <f t="shared" si="1"/>
        <v>40216</v>
      </c>
      <c r="AM15" s="85">
        <f t="shared" si="2"/>
        <v>40217</v>
      </c>
      <c r="AN15" s="85">
        <f t="shared" si="2"/>
        <v>40218</v>
      </c>
      <c r="AO15" s="85">
        <f t="shared" si="2"/>
        <v>40219</v>
      </c>
      <c r="AP15" s="85">
        <f t="shared" si="2"/>
        <v>40220</v>
      </c>
      <c r="AQ15" s="85">
        <f t="shared" si="2"/>
        <v>40221</v>
      </c>
      <c r="AR15" s="85">
        <f t="shared" si="2"/>
        <v>40222</v>
      </c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</row>
    <row r="16" spans="1:56" s="84" customFormat="1" ht="23.25" customHeight="1">
      <c r="A16" s="195"/>
      <c r="B16" s="195"/>
      <c r="C16" s="195"/>
      <c r="D16" s="196"/>
      <c r="E16" s="86" t="s">
        <v>82</v>
      </c>
      <c r="F16" s="86" t="s">
        <v>82</v>
      </c>
      <c r="G16" s="86" t="s">
        <v>82</v>
      </c>
      <c r="H16" s="86" t="s">
        <v>82</v>
      </c>
      <c r="I16" s="86" t="s">
        <v>82</v>
      </c>
      <c r="J16" s="86" t="s">
        <v>82</v>
      </c>
      <c r="K16" s="86" t="s">
        <v>82</v>
      </c>
      <c r="L16" s="86" t="s">
        <v>82</v>
      </c>
      <c r="M16" s="86" t="s">
        <v>82</v>
      </c>
      <c r="N16" s="86" t="s">
        <v>82</v>
      </c>
      <c r="O16" s="86" t="s">
        <v>82</v>
      </c>
      <c r="P16" s="86" t="s">
        <v>82</v>
      </c>
      <c r="Q16" s="86" t="s">
        <v>82</v>
      </c>
      <c r="R16" s="86" t="s">
        <v>82</v>
      </c>
      <c r="S16" s="86" t="s">
        <v>82</v>
      </c>
      <c r="T16" s="86" t="s">
        <v>82</v>
      </c>
      <c r="U16" s="86" t="s">
        <v>82</v>
      </c>
      <c r="V16" s="86" t="s">
        <v>82</v>
      </c>
      <c r="W16" s="86" t="s">
        <v>82</v>
      </c>
      <c r="X16" s="86" t="s">
        <v>82</v>
      </c>
      <c r="Y16" s="86" t="s">
        <v>82</v>
      </c>
      <c r="Z16" s="86" t="s">
        <v>82</v>
      </c>
      <c r="AA16" s="86" t="s">
        <v>82</v>
      </c>
      <c r="AB16" s="86" t="s">
        <v>82</v>
      </c>
      <c r="AC16" s="86" t="s">
        <v>82</v>
      </c>
      <c r="AD16" s="86" t="s">
        <v>82</v>
      </c>
      <c r="AE16" s="86" t="s">
        <v>82</v>
      </c>
      <c r="AF16" s="86" t="s">
        <v>82</v>
      </c>
      <c r="AG16" s="86" t="s">
        <v>82</v>
      </c>
      <c r="AH16" s="86" t="s">
        <v>82</v>
      </c>
      <c r="AI16" s="86" t="s">
        <v>82</v>
      </c>
      <c r="AJ16" s="86" t="s">
        <v>82</v>
      </c>
      <c r="AK16" s="86" t="s">
        <v>82</v>
      </c>
      <c r="AL16" s="86" t="s">
        <v>82</v>
      </c>
      <c r="AM16" s="86" t="s">
        <v>82</v>
      </c>
      <c r="AN16" s="86" t="s">
        <v>82</v>
      </c>
      <c r="AO16" s="86" t="s">
        <v>82</v>
      </c>
      <c r="AP16" s="86" t="s">
        <v>82</v>
      </c>
      <c r="AQ16" s="86" t="s">
        <v>82</v>
      </c>
      <c r="AR16" s="86" t="s">
        <v>82</v>
      </c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</row>
    <row r="17" spans="1:44" s="88" customFormat="1" ht="14.25" customHeight="1">
      <c r="A17" s="188" t="s">
        <v>50</v>
      </c>
      <c r="B17" s="188">
        <v>3</v>
      </c>
      <c r="C17" s="188">
        <v>1</v>
      </c>
      <c r="D17" s="87">
        <v>1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</row>
    <row r="18" spans="1:44" s="88" customFormat="1" ht="14.25" customHeight="1">
      <c r="A18" s="188"/>
      <c r="B18" s="188"/>
      <c r="C18" s="188"/>
      <c r="D18" s="87">
        <v>2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s="88" customFormat="1" ht="14.25" customHeight="1">
      <c r="A19" s="188"/>
      <c r="B19" s="188"/>
      <c r="C19" s="188">
        <v>1</v>
      </c>
      <c r="D19" s="87">
        <v>3</v>
      </c>
      <c r="E19" s="28" t="s">
        <v>9</v>
      </c>
      <c r="F19" s="30" t="s">
        <v>13</v>
      </c>
      <c r="G19" s="25" t="s">
        <v>65</v>
      </c>
      <c r="H19" s="28" t="s">
        <v>9</v>
      </c>
      <c r="I19" s="28" t="s">
        <v>9</v>
      </c>
      <c r="J19" s="25" t="s">
        <v>65</v>
      </c>
      <c r="K19" s="28" t="s">
        <v>9</v>
      </c>
      <c r="L19" s="150" t="s">
        <v>89</v>
      </c>
      <c r="M19" s="25" t="s">
        <v>65</v>
      </c>
      <c r="N19" s="28" t="s">
        <v>9</v>
      </c>
      <c r="O19" s="31" t="s">
        <v>14</v>
      </c>
      <c r="P19" s="25" t="s">
        <v>65</v>
      </c>
      <c r="Q19" s="28" t="s">
        <v>9</v>
      </c>
      <c r="R19" s="29" t="s">
        <v>11</v>
      </c>
      <c r="S19" s="25" t="s">
        <v>65</v>
      </c>
      <c r="T19" s="28" t="s">
        <v>9</v>
      </c>
      <c r="U19" s="30" t="s">
        <v>13</v>
      </c>
      <c r="V19" s="25" t="s">
        <v>65</v>
      </c>
      <c r="W19" s="28" t="s">
        <v>9</v>
      </c>
      <c r="X19" s="26" t="s">
        <v>12</v>
      </c>
      <c r="Y19" s="25" t="s">
        <v>65</v>
      </c>
      <c r="Z19" s="28" t="s">
        <v>9</v>
      </c>
      <c r="AA19" s="150" t="s">
        <v>89</v>
      </c>
      <c r="AB19" s="25" t="s">
        <v>65</v>
      </c>
      <c r="AC19" s="28" t="s">
        <v>9</v>
      </c>
      <c r="AD19" s="30" t="s">
        <v>13</v>
      </c>
      <c r="AE19" s="25" t="s">
        <v>65</v>
      </c>
      <c r="AF19" s="28" t="s">
        <v>9</v>
      </c>
      <c r="AG19" s="27" t="s">
        <v>15</v>
      </c>
      <c r="AH19" s="25" t="s">
        <v>65</v>
      </c>
      <c r="AI19" s="28" t="s">
        <v>9</v>
      </c>
      <c r="AJ19" s="150" t="s">
        <v>89</v>
      </c>
      <c r="AK19" s="28" t="s">
        <v>9</v>
      </c>
      <c r="AL19" s="28" t="s">
        <v>9</v>
      </c>
      <c r="AM19" s="31" t="s">
        <v>14</v>
      </c>
      <c r="AN19" s="25" t="s">
        <v>65</v>
      </c>
      <c r="AO19" s="28" t="s">
        <v>9</v>
      </c>
      <c r="AP19" s="29" t="s">
        <v>11</v>
      </c>
      <c r="AQ19" s="25" t="s">
        <v>65</v>
      </c>
      <c r="AR19" s="28" t="s">
        <v>9</v>
      </c>
    </row>
    <row r="20" spans="1:44" s="88" customFormat="1" ht="14.25" customHeight="1">
      <c r="A20" s="188"/>
      <c r="B20" s="188"/>
      <c r="C20" s="188"/>
      <c r="D20" s="87">
        <v>4</v>
      </c>
      <c r="E20" s="25" t="s">
        <v>65</v>
      </c>
      <c r="F20" s="28" t="s">
        <v>9</v>
      </c>
      <c r="G20" s="31" t="s">
        <v>14</v>
      </c>
      <c r="H20" s="25" t="s">
        <v>65</v>
      </c>
      <c r="I20" s="28" t="s">
        <v>9</v>
      </c>
      <c r="J20" s="27" t="s">
        <v>15</v>
      </c>
      <c r="K20" s="25" t="s">
        <v>65</v>
      </c>
      <c r="L20" s="28" t="s">
        <v>9</v>
      </c>
      <c r="M20" s="150" t="s">
        <v>89</v>
      </c>
      <c r="N20" s="25" t="s">
        <v>65</v>
      </c>
      <c r="O20" s="28" t="s">
        <v>9</v>
      </c>
      <c r="P20" s="31" t="s">
        <v>14</v>
      </c>
      <c r="Q20" s="25" t="s">
        <v>65</v>
      </c>
      <c r="R20" s="28" t="s">
        <v>9</v>
      </c>
      <c r="S20" s="29" t="s">
        <v>11</v>
      </c>
      <c r="T20" s="25" t="s">
        <v>65</v>
      </c>
      <c r="U20" s="28" t="s">
        <v>9</v>
      </c>
      <c r="V20" s="30" t="s">
        <v>13</v>
      </c>
      <c r="W20" s="25" t="s">
        <v>65</v>
      </c>
      <c r="X20" s="28" t="s">
        <v>9</v>
      </c>
      <c r="Y20" s="26" t="s">
        <v>12</v>
      </c>
      <c r="Z20" s="25" t="s">
        <v>65</v>
      </c>
      <c r="AA20" s="28" t="s">
        <v>9</v>
      </c>
      <c r="AB20" s="29" t="s">
        <v>11</v>
      </c>
      <c r="AC20" s="25" t="s">
        <v>65</v>
      </c>
      <c r="AD20" s="28" t="s">
        <v>9</v>
      </c>
      <c r="AE20" s="30" t="s">
        <v>13</v>
      </c>
      <c r="AF20" s="25" t="s">
        <v>65</v>
      </c>
      <c r="AG20" s="28" t="s">
        <v>9</v>
      </c>
      <c r="AH20" s="27" t="s">
        <v>15</v>
      </c>
      <c r="AI20" s="25" t="s">
        <v>65</v>
      </c>
      <c r="AJ20" s="28" t="s">
        <v>9</v>
      </c>
      <c r="AK20" s="150" t="s">
        <v>89</v>
      </c>
      <c r="AL20" s="25" t="s">
        <v>65</v>
      </c>
      <c r="AM20" s="28" t="s">
        <v>9</v>
      </c>
      <c r="AN20" s="31" t="s">
        <v>14</v>
      </c>
      <c r="AO20" s="25" t="s">
        <v>65</v>
      </c>
      <c r="AP20" s="28" t="s">
        <v>9</v>
      </c>
      <c r="AQ20" s="69"/>
      <c r="AR20" s="25" t="s">
        <v>65</v>
      </c>
    </row>
    <row r="21" spans="1:44" s="88" customFormat="1" ht="14.25" customHeight="1">
      <c r="A21" s="188"/>
      <c r="B21" s="188"/>
      <c r="C21" s="188">
        <v>1</v>
      </c>
      <c r="D21" s="87">
        <v>5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</row>
    <row r="22" spans="1:44" s="88" customFormat="1" ht="14.25" customHeight="1">
      <c r="A22" s="188"/>
      <c r="B22" s="188"/>
      <c r="C22" s="188"/>
      <c r="D22" s="87">
        <v>6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</row>
    <row r="23" spans="1:44" s="88" customFormat="1" ht="14.25" customHeight="1">
      <c r="A23" s="193" t="s">
        <v>37</v>
      </c>
      <c r="B23" s="188">
        <v>3</v>
      </c>
      <c r="C23" s="188">
        <v>1</v>
      </c>
      <c r="D23" s="87">
        <v>7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</row>
    <row r="24" spans="1:44" s="88" customFormat="1" ht="14.25" customHeight="1">
      <c r="A24" s="193"/>
      <c r="B24" s="188"/>
      <c r="C24" s="188"/>
      <c r="D24" s="87">
        <v>8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</row>
    <row r="25" spans="1:44" s="88" customFormat="1" ht="14.25" customHeight="1">
      <c r="A25" s="193"/>
      <c r="B25" s="188"/>
      <c r="C25" s="188">
        <v>1</v>
      </c>
      <c r="D25" s="87">
        <v>9</v>
      </c>
      <c r="E25" s="29" t="s">
        <v>11</v>
      </c>
      <c r="F25" s="25" t="s">
        <v>65</v>
      </c>
      <c r="G25" s="28" t="s">
        <v>9</v>
      </c>
      <c r="H25" s="26" t="s">
        <v>12</v>
      </c>
      <c r="I25" s="25" t="s">
        <v>65</v>
      </c>
      <c r="J25" s="28" t="s">
        <v>9</v>
      </c>
      <c r="K25" s="27" t="s">
        <v>15</v>
      </c>
      <c r="L25" s="25" t="s">
        <v>65</v>
      </c>
      <c r="M25" s="28" t="s">
        <v>9</v>
      </c>
      <c r="N25" s="150" t="s">
        <v>89</v>
      </c>
      <c r="O25" s="25" t="s">
        <v>65</v>
      </c>
      <c r="P25" s="28" t="s">
        <v>9</v>
      </c>
      <c r="Q25" s="31" t="s">
        <v>14</v>
      </c>
      <c r="R25" s="25" t="s">
        <v>65</v>
      </c>
      <c r="S25" s="28" t="s">
        <v>9</v>
      </c>
      <c r="T25" s="29" t="s">
        <v>11</v>
      </c>
      <c r="U25" s="28" t="s">
        <v>9</v>
      </c>
      <c r="V25" s="28" t="s">
        <v>9</v>
      </c>
      <c r="W25" s="30" t="s">
        <v>13</v>
      </c>
      <c r="X25" s="25" t="s">
        <v>65</v>
      </c>
      <c r="Y25" s="28" t="s">
        <v>9</v>
      </c>
      <c r="Z25" s="26" t="s">
        <v>12</v>
      </c>
      <c r="AA25" s="25" t="s">
        <v>65</v>
      </c>
      <c r="AB25" s="28" t="s">
        <v>9</v>
      </c>
      <c r="AC25" s="29" t="s">
        <v>11</v>
      </c>
      <c r="AD25" s="25" t="s">
        <v>65</v>
      </c>
      <c r="AE25" s="28" t="s">
        <v>9</v>
      </c>
      <c r="AF25" s="150" t="s">
        <v>89</v>
      </c>
      <c r="AG25" s="25" t="s">
        <v>65</v>
      </c>
      <c r="AH25" s="28" t="s">
        <v>9</v>
      </c>
      <c r="AI25" s="27" t="s">
        <v>15</v>
      </c>
      <c r="AJ25" s="25" t="s">
        <v>65</v>
      </c>
      <c r="AK25" s="28" t="s">
        <v>9</v>
      </c>
      <c r="AL25" s="150" t="s">
        <v>89</v>
      </c>
      <c r="AM25" s="25" t="s">
        <v>65</v>
      </c>
      <c r="AN25" s="28" t="s">
        <v>9</v>
      </c>
      <c r="AO25" s="31" t="s">
        <v>14</v>
      </c>
      <c r="AP25" s="25" t="s">
        <v>65</v>
      </c>
      <c r="AQ25" s="28" t="s">
        <v>9</v>
      </c>
      <c r="AR25" s="29" t="s">
        <v>11</v>
      </c>
    </row>
    <row r="26" spans="1:44" s="88" customFormat="1" ht="14.25" customHeight="1">
      <c r="A26" s="193"/>
      <c r="B26" s="188"/>
      <c r="C26" s="188"/>
      <c r="D26" s="87">
        <v>10</v>
      </c>
      <c r="E26" s="28" t="s">
        <v>9</v>
      </c>
      <c r="F26" s="29" t="s">
        <v>11</v>
      </c>
      <c r="G26" s="25" t="s">
        <v>65</v>
      </c>
      <c r="H26" s="28" t="s">
        <v>9</v>
      </c>
      <c r="I26" s="30" t="s">
        <v>13</v>
      </c>
      <c r="J26" s="25" t="s">
        <v>65</v>
      </c>
      <c r="K26" s="28" t="s">
        <v>9</v>
      </c>
      <c r="L26" s="27" t="s">
        <v>15</v>
      </c>
      <c r="M26" s="25" t="s">
        <v>65</v>
      </c>
      <c r="N26" s="28" t="s">
        <v>9</v>
      </c>
      <c r="O26" s="150" t="s">
        <v>89</v>
      </c>
      <c r="P26" s="25" t="s">
        <v>65</v>
      </c>
      <c r="Q26" s="28" t="s">
        <v>9</v>
      </c>
      <c r="R26" s="31" t="s">
        <v>14</v>
      </c>
      <c r="S26" s="25" t="s">
        <v>65</v>
      </c>
      <c r="T26" s="28" t="s">
        <v>9</v>
      </c>
      <c r="U26" s="150" t="s">
        <v>89</v>
      </c>
      <c r="V26" s="25" t="s">
        <v>65</v>
      </c>
      <c r="W26" s="28" t="s">
        <v>9</v>
      </c>
      <c r="X26" s="30" t="s">
        <v>13</v>
      </c>
      <c r="Y26" s="25" t="s">
        <v>65</v>
      </c>
      <c r="Z26" s="28" t="s">
        <v>9</v>
      </c>
      <c r="AA26" s="26" t="s">
        <v>12</v>
      </c>
      <c r="AB26" s="25" t="s">
        <v>65</v>
      </c>
      <c r="AC26" s="28" t="s">
        <v>9</v>
      </c>
      <c r="AD26" s="150" t="s">
        <v>89</v>
      </c>
      <c r="AE26" s="25" t="s">
        <v>65</v>
      </c>
      <c r="AF26" s="28" t="s">
        <v>9</v>
      </c>
      <c r="AG26" s="30" t="s">
        <v>13</v>
      </c>
      <c r="AH26" s="25" t="s">
        <v>65</v>
      </c>
      <c r="AI26" s="28" t="s">
        <v>9</v>
      </c>
      <c r="AJ26" s="27" t="s">
        <v>15</v>
      </c>
      <c r="AK26" s="25" t="s">
        <v>65</v>
      </c>
      <c r="AL26" s="28" t="s">
        <v>9</v>
      </c>
      <c r="AM26" s="150" t="s">
        <v>89</v>
      </c>
      <c r="AN26" s="28" t="s">
        <v>9</v>
      </c>
      <c r="AO26" s="28" t="s">
        <v>9</v>
      </c>
      <c r="AP26" s="31" t="s">
        <v>14</v>
      </c>
      <c r="AQ26" s="25" t="s">
        <v>65</v>
      </c>
      <c r="AR26" s="28" t="s">
        <v>9</v>
      </c>
    </row>
    <row r="27" spans="1:44" s="88" customFormat="1" ht="14.25" customHeight="1">
      <c r="A27" s="193"/>
      <c r="B27" s="188"/>
      <c r="C27" s="188">
        <v>1</v>
      </c>
      <c r="D27" s="87">
        <v>11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</row>
    <row r="28" spans="1:44" s="88" customFormat="1" ht="14.25" customHeight="1">
      <c r="A28" s="193"/>
      <c r="B28" s="188"/>
      <c r="C28" s="188"/>
      <c r="D28" s="87">
        <v>12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</row>
    <row r="29" spans="1:44" s="88" customFormat="1" ht="14.25" customHeight="1">
      <c r="A29" s="193" t="s">
        <v>49</v>
      </c>
      <c r="B29" s="188">
        <v>3</v>
      </c>
      <c r="C29" s="188">
        <v>1</v>
      </c>
      <c r="D29" s="87">
        <v>13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</row>
    <row r="30" spans="1:44" s="88" customFormat="1" ht="14.25" customHeight="1">
      <c r="A30" s="193"/>
      <c r="B30" s="188"/>
      <c r="C30" s="188"/>
      <c r="D30" s="87">
        <v>14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</row>
    <row r="31" spans="1:44" s="88" customFormat="1" ht="14.25" customHeight="1">
      <c r="A31" s="193"/>
      <c r="B31" s="188"/>
      <c r="C31" s="188">
        <v>1</v>
      </c>
      <c r="D31" s="87">
        <v>15</v>
      </c>
      <c r="E31" s="25" t="s">
        <v>65</v>
      </c>
      <c r="F31" s="28" t="s">
        <v>9</v>
      </c>
      <c r="G31" s="28" t="s">
        <v>9</v>
      </c>
      <c r="H31" s="25" t="s">
        <v>65</v>
      </c>
      <c r="I31" s="28" t="s">
        <v>9</v>
      </c>
      <c r="J31" s="31" t="s">
        <v>14</v>
      </c>
      <c r="K31" s="25" t="s">
        <v>65</v>
      </c>
      <c r="L31" s="28" t="s">
        <v>9</v>
      </c>
      <c r="M31" s="27" t="s">
        <v>15</v>
      </c>
      <c r="N31" s="25" t="s">
        <v>65</v>
      </c>
      <c r="O31" s="28" t="s">
        <v>9</v>
      </c>
      <c r="P31" s="150" t="s">
        <v>89</v>
      </c>
      <c r="Q31" s="25" t="s">
        <v>65</v>
      </c>
      <c r="R31" s="28" t="s">
        <v>9</v>
      </c>
      <c r="S31" s="31" t="s">
        <v>14</v>
      </c>
      <c r="T31" s="25" t="s">
        <v>65</v>
      </c>
      <c r="U31" s="28" t="s">
        <v>9</v>
      </c>
      <c r="V31" s="29" t="s">
        <v>11</v>
      </c>
      <c r="W31" s="25" t="s">
        <v>65</v>
      </c>
      <c r="X31" s="28" t="s">
        <v>9</v>
      </c>
      <c r="Y31" s="30" t="s">
        <v>13</v>
      </c>
      <c r="Z31" s="25" t="s">
        <v>65</v>
      </c>
      <c r="AA31" s="28" t="s">
        <v>9</v>
      </c>
      <c r="AB31" s="26" t="s">
        <v>12</v>
      </c>
      <c r="AC31" s="25" t="s">
        <v>65</v>
      </c>
      <c r="AD31" s="28" t="s">
        <v>9</v>
      </c>
      <c r="AE31" s="29" t="s">
        <v>11</v>
      </c>
      <c r="AF31" s="25" t="s">
        <v>65</v>
      </c>
      <c r="AG31" s="28" t="s">
        <v>9</v>
      </c>
      <c r="AH31" s="150" t="s">
        <v>89</v>
      </c>
      <c r="AI31" s="25" t="s">
        <v>65</v>
      </c>
      <c r="AJ31" s="28" t="s">
        <v>9</v>
      </c>
      <c r="AK31" s="27" t="s">
        <v>15</v>
      </c>
      <c r="AL31" s="25" t="s">
        <v>65</v>
      </c>
      <c r="AM31" s="28" t="s">
        <v>9</v>
      </c>
      <c r="AN31" s="150" t="s">
        <v>89</v>
      </c>
      <c r="AO31" s="25" t="s">
        <v>65</v>
      </c>
      <c r="AP31" s="28" t="s">
        <v>9</v>
      </c>
      <c r="AQ31" s="31" t="s">
        <v>14</v>
      </c>
      <c r="AR31" s="25" t="s">
        <v>65</v>
      </c>
    </row>
    <row r="32" spans="1:44" s="88" customFormat="1" ht="14.25" customHeight="1">
      <c r="A32" s="193"/>
      <c r="B32" s="188"/>
      <c r="C32" s="188"/>
      <c r="D32" s="87">
        <v>16</v>
      </c>
      <c r="E32" s="26" t="s">
        <v>12</v>
      </c>
      <c r="F32" s="25" t="s">
        <v>65</v>
      </c>
      <c r="G32" s="28" t="s">
        <v>9</v>
      </c>
      <c r="H32" s="29" t="s">
        <v>11</v>
      </c>
      <c r="I32" s="25" t="s">
        <v>65</v>
      </c>
      <c r="J32" s="28" t="s">
        <v>9</v>
      </c>
      <c r="K32" s="26" t="s">
        <v>12</v>
      </c>
      <c r="L32" s="25" t="s">
        <v>65</v>
      </c>
      <c r="M32" s="28" t="s">
        <v>9</v>
      </c>
      <c r="N32" s="27" t="s">
        <v>15</v>
      </c>
      <c r="O32" s="25" t="s">
        <v>65</v>
      </c>
      <c r="P32" s="28" t="s">
        <v>9</v>
      </c>
      <c r="Q32" s="150" t="s">
        <v>89</v>
      </c>
      <c r="R32" s="25" t="s">
        <v>65</v>
      </c>
      <c r="S32" s="28" t="s">
        <v>9</v>
      </c>
      <c r="T32" s="31" t="s">
        <v>14</v>
      </c>
      <c r="U32" s="25" t="s">
        <v>65</v>
      </c>
      <c r="V32" s="28" t="s">
        <v>9</v>
      </c>
      <c r="W32" s="29" t="s">
        <v>11</v>
      </c>
      <c r="X32" s="25" t="s">
        <v>65</v>
      </c>
      <c r="Y32" s="28" t="s">
        <v>9</v>
      </c>
      <c r="Z32" s="30" t="s">
        <v>13</v>
      </c>
      <c r="AA32" s="25" t="s">
        <v>65</v>
      </c>
      <c r="AB32" s="28" t="s">
        <v>9</v>
      </c>
      <c r="AC32" s="26" t="s">
        <v>12</v>
      </c>
      <c r="AD32" s="25" t="s">
        <v>65</v>
      </c>
      <c r="AE32" s="28" t="s">
        <v>9</v>
      </c>
      <c r="AF32" s="29" t="s">
        <v>11</v>
      </c>
      <c r="AG32" s="25" t="s">
        <v>65</v>
      </c>
      <c r="AH32" s="28" t="s">
        <v>9</v>
      </c>
      <c r="AI32" s="69"/>
      <c r="AJ32" s="25" t="s">
        <v>65</v>
      </c>
      <c r="AK32" s="28" t="s">
        <v>9</v>
      </c>
      <c r="AL32" s="27" t="s">
        <v>15</v>
      </c>
      <c r="AM32" s="25" t="s">
        <v>65</v>
      </c>
      <c r="AN32" s="28" t="s">
        <v>9</v>
      </c>
      <c r="AO32" s="150" t="s">
        <v>89</v>
      </c>
      <c r="AP32" s="25" t="s">
        <v>65</v>
      </c>
      <c r="AQ32" s="28" t="s">
        <v>9</v>
      </c>
      <c r="AR32" s="31" t="s">
        <v>14</v>
      </c>
    </row>
    <row r="33" spans="1:44" s="88" customFormat="1" ht="14.25" customHeight="1">
      <c r="A33" s="193"/>
      <c r="B33" s="188"/>
      <c r="C33" s="188">
        <v>1</v>
      </c>
      <c r="D33" s="87">
        <v>17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</row>
    <row r="34" spans="1:44" s="88" customFormat="1" ht="14.25" customHeight="1">
      <c r="A34" s="193"/>
      <c r="B34" s="188"/>
      <c r="C34" s="188"/>
      <c r="D34" s="87">
        <v>18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</row>
    <row r="35" spans="1:44" s="88" customFormat="1" ht="14.25" customHeight="1">
      <c r="A35" s="193" t="s">
        <v>51</v>
      </c>
      <c r="B35" s="188">
        <v>3</v>
      </c>
      <c r="C35" s="188">
        <v>1</v>
      </c>
      <c r="D35" s="87">
        <v>19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</row>
    <row r="36" spans="1:44" s="88" customFormat="1" ht="14.25" customHeight="1">
      <c r="A36" s="193"/>
      <c r="B36" s="188"/>
      <c r="C36" s="188"/>
      <c r="D36" s="87">
        <v>20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</row>
    <row r="37" spans="1:44" s="88" customFormat="1" ht="14.25" customHeight="1">
      <c r="A37" s="193"/>
      <c r="B37" s="188"/>
      <c r="C37" s="188">
        <v>1</v>
      </c>
      <c r="D37" s="87">
        <v>21</v>
      </c>
      <c r="E37" s="28" t="s">
        <v>9</v>
      </c>
      <c r="F37" s="26" t="s">
        <v>12</v>
      </c>
      <c r="G37" s="25" t="s">
        <v>65</v>
      </c>
      <c r="H37" s="28" t="s">
        <v>9</v>
      </c>
      <c r="I37" s="29" t="s">
        <v>11</v>
      </c>
      <c r="J37" s="25" t="s">
        <v>65</v>
      </c>
      <c r="K37" s="28" t="s">
        <v>9</v>
      </c>
      <c r="L37" s="30" t="s">
        <v>13</v>
      </c>
      <c r="M37" s="25" t="s">
        <v>65</v>
      </c>
      <c r="N37" s="28" t="s">
        <v>9</v>
      </c>
      <c r="O37" s="27" t="s">
        <v>15</v>
      </c>
      <c r="P37" s="25" t="s">
        <v>65</v>
      </c>
      <c r="Q37" s="28" t="s">
        <v>9</v>
      </c>
      <c r="R37" s="150" t="s">
        <v>89</v>
      </c>
      <c r="S37" s="25" t="s">
        <v>65</v>
      </c>
      <c r="T37" s="28" t="s">
        <v>9</v>
      </c>
      <c r="U37" s="31" t="s">
        <v>14</v>
      </c>
      <c r="V37" s="25" t="s">
        <v>65</v>
      </c>
      <c r="W37" s="28" t="s">
        <v>9</v>
      </c>
      <c r="X37" s="29" t="s">
        <v>11</v>
      </c>
      <c r="Y37" s="28" t="s">
        <v>9</v>
      </c>
      <c r="Z37" s="28" t="s">
        <v>9</v>
      </c>
      <c r="AA37" s="30" t="s">
        <v>13</v>
      </c>
      <c r="AB37" s="25" t="s">
        <v>65</v>
      </c>
      <c r="AC37" s="28" t="s">
        <v>9</v>
      </c>
      <c r="AD37" s="26" t="s">
        <v>12</v>
      </c>
      <c r="AE37" s="25" t="s">
        <v>65</v>
      </c>
      <c r="AF37" s="28" t="s">
        <v>9</v>
      </c>
      <c r="AG37" s="150" t="s">
        <v>89</v>
      </c>
      <c r="AH37" s="25" t="s">
        <v>65</v>
      </c>
      <c r="AI37" s="28" t="s">
        <v>9</v>
      </c>
      <c r="AJ37" s="30" t="s">
        <v>13</v>
      </c>
      <c r="AK37" s="25" t="s">
        <v>65</v>
      </c>
      <c r="AL37" s="28" t="s">
        <v>9</v>
      </c>
      <c r="AM37" s="27" t="s">
        <v>15</v>
      </c>
      <c r="AN37" s="25" t="s">
        <v>65</v>
      </c>
      <c r="AO37" s="28" t="s">
        <v>9</v>
      </c>
      <c r="AP37" s="150" t="s">
        <v>89</v>
      </c>
      <c r="AQ37" s="25" t="s">
        <v>65</v>
      </c>
      <c r="AR37" s="28" t="s">
        <v>9</v>
      </c>
    </row>
    <row r="38" spans="1:44" s="88" customFormat="1" ht="14.25" customHeight="1">
      <c r="A38" s="193"/>
      <c r="B38" s="188"/>
      <c r="C38" s="188"/>
      <c r="D38" s="87">
        <v>22</v>
      </c>
      <c r="E38" s="25" t="s">
        <v>65</v>
      </c>
      <c r="F38" s="28" t="s">
        <v>9</v>
      </c>
      <c r="G38" s="26" t="s">
        <v>12</v>
      </c>
      <c r="H38" s="25" t="s">
        <v>65</v>
      </c>
      <c r="I38" s="28" t="s">
        <v>9</v>
      </c>
      <c r="J38" s="29" t="s">
        <v>11</v>
      </c>
      <c r="K38" s="25" t="s">
        <v>65</v>
      </c>
      <c r="L38" s="28" t="s">
        <v>9</v>
      </c>
      <c r="M38" s="31" t="s">
        <v>14</v>
      </c>
      <c r="N38" s="25" t="s">
        <v>65</v>
      </c>
      <c r="O38" s="28" t="s">
        <v>9</v>
      </c>
      <c r="P38" s="27" t="s">
        <v>15</v>
      </c>
      <c r="Q38" s="25" t="s">
        <v>65</v>
      </c>
      <c r="R38" s="28" t="s">
        <v>9</v>
      </c>
      <c r="S38" s="150" t="s">
        <v>89</v>
      </c>
      <c r="T38" s="25" t="s">
        <v>65</v>
      </c>
      <c r="U38" s="28" t="s">
        <v>9</v>
      </c>
      <c r="V38" s="31" t="s">
        <v>14</v>
      </c>
      <c r="W38" s="25" t="s">
        <v>65</v>
      </c>
      <c r="X38" s="28" t="s">
        <v>9</v>
      </c>
      <c r="Y38" s="150" t="s">
        <v>89</v>
      </c>
      <c r="Z38" s="25" t="s">
        <v>65</v>
      </c>
      <c r="AA38" s="28" t="s">
        <v>9</v>
      </c>
      <c r="AB38" s="30" t="s">
        <v>13</v>
      </c>
      <c r="AC38" s="25" t="s">
        <v>65</v>
      </c>
      <c r="AD38" s="28" t="s">
        <v>9</v>
      </c>
      <c r="AE38" s="26" t="s">
        <v>12</v>
      </c>
      <c r="AF38" s="25" t="s">
        <v>65</v>
      </c>
      <c r="AG38" s="28" t="s">
        <v>9</v>
      </c>
      <c r="AH38" s="29" t="s">
        <v>11</v>
      </c>
      <c r="AI38" s="25" t="s">
        <v>65</v>
      </c>
      <c r="AJ38" s="28" t="s">
        <v>9</v>
      </c>
      <c r="AK38" s="30" t="s">
        <v>13</v>
      </c>
      <c r="AL38" s="25" t="s">
        <v>65</v>
      </c>
      <c r="AM38" s="28" t="s">
        <v>9</v>
      </c>
      <c r="AN38" s="27" t="s">
        <v>15</v>
      </c>
      <c r="AO38" s="25" t="s">
        <v>65</v>
      </c>
      <c r="AP38" s="28" t="s">
        <v>9</v>
      </c>
      <c r="AQ38" s="150" t="s">
        <v>89</v>
      </c>
      <c r="AR38" s="28" t="s">
        <v>9</v>
      </c>
    </row>
    <row r="39" spans="1:44" s="88" customFormat="1" ht="14.25" customHeight="1">
      <c r="A39" s="193"/>
      <c r="B39" s="188"/>
      <c r="C39" s="188">
        <v>1</v>
      </c>
      <c r="D39" s="87">
        <v>23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</row>
    <row r="40" spans="1:44" s="88" customFormat="1" ht="14.25" customHeight="1">
      <c r="A40" s="193"/>
      <c r="B40" s="188"/>
      <c r="C40" s="188"/>
      <c r="D40" s="87">
        <v>24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</row>
    <row r="41" spans="1:44" s="88" customFormat="1" ht="14.25" customHeight="1">
      <c r="A41" s="193" t="s">
        <v>39</v>
      </c>
      <c r="B41" s="188">
        <v>3</v>
      </c>
      <c r="C41" s="188">
        <v>1</v>
      </c>
      <c r="D41" s="87">
        <v>25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</row>
    <row r="42" spans="1:44" s="88" customFormat="1" ht="14.25" customHeight="1">
      <c r="A42" s="193"/>
      <c r="B42" s="188"/>
      <c r="C42" s="188"/>
      <c r="D42" s="87">
        <v>26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</row>
    <row r="43" spans="1:44" s="88" customFormat="1" ht="14.25" customHeight="1">
      <c r="A43" s="193"/>
      <c r="B43" s="188"/>
      <c r="C43" s="188">
        <v>1</v>
      </c>
      <c r="D43" s="87">
        <v>27</v>
      </c>
      <c r="E43" s="30" t="s">
        <v>13</v>
      </c>
      <c r="F43" s="25" t="s">
        <v>65</v>
      </c>
      <c r="G43" s="28" t="s">
        <v>9</v>
      </c>
      <c r="H43" s="26" t="s">
        <v>12</v>
      </c>
      <c r="I43" s="25" t="s">
        <v>65</v>
      </c>
      <c r="J43" s="28" t="s">
        <v>9</v>
      </c>
      <c r="K43" s="28" t="s">
        <v>9</v>
      </c>
      <c r="L43" s="25" t="s">
        <v>65</v>
      </c>
      <c r="M43" s="28" t="s">
        <v>9</v>
      </c>
      <c r="N43" s="26" t="s">
        <v>12</v>
      </c>
      <c r="O43" s="25" t="s">
        <v>65</v>
      </c>
      <c r="P43" s="28" t="s">
        <v>9</v>
      </c>
      <c r="Q43" s="27" t="s">
        <v>15</v>
      </c>
      <c r="R43" s="25" t="s">
        <v>65</v>
      </c>
      <c r="S43" s="28" t="s">
        <v>9</v>
      </c>
      <c r="T43" s="150" t="s">
        <v>89</v>
      </c>
      <c r="U43" s="25" t="s">
        <v>65</v>
      </c>
      <c r="V43" s="28" t="s">
        <v>9</v>
      </c>
      <c r="W43" s="31" t="s">
        <v>14</v>
      </c>
      <c r="X43" s="25" t="s">
        <v>65</v>
      </c>
      <c r="Y43" s="28" t="s">
        <v>9</v>
      </c>
      <c r="Z43" s="29" t="s">
        <v>11</v>
      </c>
      <c r="AA43" s="25" t="s">
        <v>65</v>
      </c>
      <c r="AB43" s="28" t="s">
        <v>9</v>
      </c>
      <c r="AC43" s="30" t="s">
        <v>13</v>
      </c>
      <c r="AD43" s="25" t="s">
        <v>65</v>
      </c>
      <c r="AE43" s="28" t="s">
        <v>9</v>
      </c>
      <c r="AF43" s="26" t="s">
        <v>12</v>
      </c>
      <c r="AG43" s="25" t="s">
        <v>65</v>
      </c>
      <c r="AH43" s="28" t="s">
        <v>9</v>
      </c>
      <c r="AI43" s="29" t="s">
        <v>11</v>
      </c>
      <c r="AJ43" s="25" t="s">
        <v>65</v>
      </c>
      <c r="AK43" s="28" t="s">
        <v>9</v>
      </c>
      <c r="AL43" s="69"/>
      <c r="AM43" s="25" t="s">
        <v>65</v>
      </c>
      <c r="AN43" s="28" t="s">
        <v>9</v>
      </c>
      <c r="AO43" s="27" t="s">
        <v>15</v>
      </c>
      <c r="AP43" s="25" t="s">
        <v>65</v>
      </c>
      <c r="AQ43" s="28" t="s">
        <v>9</v>
      </c>
      <c r="AR43" s="150" t="s">
        <v>89</v>
      </c>
    </row>
    <row r="44" spans="1:44" s="88" customFormat="1" ht="14.25" customHeight="1">
      <c r="A44" s="193"/>
      <c r="B44" s="188"/>
      <c r="C44" s="188"/>
      <c r="D44" s="87">
        <v>28</v>
      </c>
      <c r="E44" s="28" t="s">
        <v>9</v>
      </c>
      <c r="F44" s="30" t="s">
        <v>13</v>
      </c>
      <c r="G44" s="25" t="s">
        <v>65</v>
      </c>
      <c r="H44" s="28" t="s">
        <v>9</v>
      </c>
      <c r="I44" s="26" t="s">
        <v>12</v>
      </c>
      <c r="J44" s="25" t="s">
        <v>65</v>
      </c>
      <c r="K44" s="28" t="s">
        <v>9</v>
      </c>
      <c r="L44" s="29" t="s">
        <v>11</v>
      </c>
      <c r="M44" s="25" t="s">
        <v>65</v>
      </c>
      <c r="N44" s="28" t="s">
        <v>9</v>
      </c>
      <c r="O44" s="30" t="s">
        <v>13</v>
      </c>
      <c r="P44" s="25" t="s">
        <v>65</v>
      </c>
      <c r="Q44" s="28" t="s">
        <v>9</v>
      </c>
      <c r="R44" s="27" t="s">
        <v>15</v>
      </c>
      <c r="S44" s="25" t="s">
        <v>65</v>
      </c>
      <c r="T44" s="28" t="s">
        <v>9</v>
      </c>
      <c r="U44" s="150" t="s">
        <v>89</v>
      </c>
      <c r="V44" s="25" t="s">
        <v>65</v>
      </c>
      <c r="W44" s="28" t="s">
        <v>9</v>
      </c>
      <c r="X44" s="31" t="s">
        <v>14</v>
      </c>
      <c r="Y44" s="25" t="s">
        <v>65</v>
      </c>
      <c r="Z44" s="28" t="s">
        <v>9</v>
      </c>
      <c r="AA44" s="29" t="s">
        <v>11</v>
      </c>
      <c r="AB44" s="25" t="s">
        <v>65</v>
      </c>
      <c r="AC44" s="28" t="s">
        <v>9</v>
      </c>
      <c r="AD44" s="30" t="s">
        <v>13</v>
      </c>
      <c r="AE44" s="25" t="s">
        <v>65</v>
      </c>
      <c r="AF44" s="28" t="s">
        <v>9</v>
      </c>
      <c r="AG44" s="26" t="s">
        <v>12</v>
      </c>
      <c r="AH44" s="25" t="s">
        <v>65</v>
      </c>
      <c r="AI44" s="28" t="s">
        <v>9</v>
      </c>
      <c r="AJ44" s="150" t="s">
        <v>89</v>
      </c>
      <c r="AK44" s="25" t="s">
        <v>65</v>
      </c>
      <c r="AL44" s="28" t="s">
        <v>9</v>
      </c>
      <c r="AM44" s="30" t="s">
        <v>13</v>
      </c>
      <c r="AN44" s="25" t="s">
        <v>65</v>
      </c>
      <c r="AO44" s="28" t="s">
        <v>9</v>
      </c>
      <c r="AP44" s="27" t="s">
        <v>15</v>
      </c>
      <c r="AQ44" s="25" t="s">
        <v>65</v>
      </c>
      <c r="AR44" s="28" t="s">
        <v>9</v>
      </c>
    </row>
    <row r="45" spans="1:44" s="88" customFormat="1" ht="14.25" customHeight="1">
      <c r="A45" s="193"/>
      <c r="B45" s="188"/>
      <c r="C45" s="188">
        <v>1</v>
      </c>
      <c r="D45" s="87">
        <v>29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</row>
    <row r="46" spans="1:44" s="88" customFormat="1" ht="14.25" customHeight="1">
      <c r="A46" s="193"/>
      <c r="B46" s="188"/>
      <c r="C46" s="188"/>
      <c r="D46" s="87">
        <v>30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</row>
    <row r="47" spans="1:44" s="88" customFormat="1" ht="14.25" customHeight="1">
      <c r="A47" s="193" t="s">
        <v>40</v>
      </c>
      <c r="B47" s="188">
        <v>3</v>
      </c>
      <c r="C47" s="188">
        <v>1</v>
      </c>
      <c r="D47" s="87">
        <v>31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</row>
    <row r="48" spans="1:44" s="88" customFormat="1" ht="14.25" customHeight="1">
      <c r="A48" s="193"/>
      <c r="B48" s="188"/>
      <c r="C48" s="188"/>
      <c r="D48" s="87">
        <v>32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</row>
    <row r="49" spans="1:44" s="88" customFormat="1" ht="14.25" customHeight="1">
      <c r="A49" s="193"/>
      <c r="B49" s="188"/>
      <c r="C49" s="188">
        <v>1</v>
      </c>
      <c r="D49" s="87">
        <v>33</v>
      </c>
      <c r="E49" s="25" t="s">
        <v>65</v>
      </c>
      <c r="F49" s="28" t="s">
        <v>9</v>
      </c>
      <c r="G49" s="30" t="s">
        <v>13</v>
      </c>
      <c r="H49" s="25" t="s">
        <v>65</v>
      </c>
      <c r="I49" s="28" t="s">
        <v>9</v>
      </c>
      <c r="J49" s="26" t="s">
        <v>12</v>
      </c>
      <c r="K49" s="25" t="s">
        <v>65</v>
      </c>
      <c r="L49" s="28" t="s">
        <v>9</v>
      </c>
      <c r="M49" s="29" t="s">
        <v>11</v>
      </c>
      <c r="N49" s="25" t="s">
        <v>65</v>
      </c>
      <c r="O49" s="28" t="s">
        <v>9</v>
      </c>
      <c r="P49" s="31" t="s">
        <v>14</v>
      </c>
      <c r="Q49" s="25" t="s">
        <v>65</v>
      </c>
      <c r="R49" s="28" t="s">
        <v>9</v>
      </c>
      <c r="S49" s="27" t="s">
        <v>15</v>
      </c>
      <c r="T49" s="25" t="s">
        <v>65</v>
      </c>
      <c r="U49" s="28" t="s">
        <v>9</v>
      </c>
      <c r="V49" s="150" t="s">
        <v>89</v>
      </c>
      <c r="W49" s="25" t="s">
        <v>65</v>
      </c>
      <c r="X49" s="28" t="s">
        <v>9</v>
      </c>
      <c r="Y49" s="31" t="s">
        <v>14</v>
      </c>
      <c r="Z49" s="25" t="s">
        <v>65</v>
      </c>
      <c r="AA49" s="28" t="s">
        <v>9</v>
      </c>
      <c r="AB49" s="29" t="s">
        <v>11</v>
      </c>
      <c r="AC49" s="28" t="s">
        <v>9</v>
      </c>
      <c r="AD49" s="28" t="s">
        <v>9</v>
      </c>
      <c r="AE49" s="30" t="s">
        <v>13</v>
      </c>
      <c r="AF49" s="25" t="s">
        <v>65</v>
      </c>
      <c r="AG49" s="28" t="s">
        <v>9</v>
      </c>
      <c r="AH49" s="26" t="s">
        <v>12</v>
      </c>
      <c r="AI49" s="25" t="s">
        <v>65</v>
      </c>
      <c r="AJ49" s="28" t="s">
        <v>9</v>
      </c>
      <c r="AK49" s="29" t="s">
        <v>11</v>
      </c>
      <c r="AL49" s="25" t="s">
        <v>65</v>
      </c>
      <c r="AM49" s="28" t="s">
        <v>9</v>
      </c>
      <c r="AN49" s="150" t="s">
        <v>89</v>
      </c>
      <c r="AO49" s="25" t="s">
        <v>65</v>
      </c>
      <c r="AP49" s="28" t="s">
        <v>9</v>
      </c>
      <c r="AQ49" s="27" t="s">
        <v>15</v>
      </c>
      <c r="AR49" s="25" t="s">
        <v>65</v>
      </c>
    </row>
    <row r="50" spans="1:44" s="88" customFormat="1" ht="14.25" customHeight="1">
      <c r="A50" s="193"/>
      <c r="B50" s="188"/>
      <c r="C50" s="188"/>
      <c r="D50" s="87">
        <v>34</v>
      </c>
      <c r="E50" s="29" t="s">
        <v>11</v>
      </c>
      <c r="F50" s="25" t="s">
        <v>65</v>
      </c>
      <c r="G50" s="28" t="s">
        <v>9</v>
      </c>
      <c r="H50" s="30" t="s">
        <v>13</v>
      </c>
      <c r="I50" s="25" t="s">
        <v>65</v>
      </c>
      <c r="J50" s="28" t="s">
        <v>9</v>
      </c>
      <c r="K50" s="26" t="s">
        <v>12</v>
      </c>
      <c r="L50" s="25" t="s">
        <v>65</v>
      </c>
      <c r="M50" s="28" t="s">
        <v>9</v>
      </c>
      <c r="N50" s="29" t="s">
        <v>11</v>
      </c>
      <c r="O50" s="25" t="s">
        <v>65</v>
      </c>
      <c r="P50" s="28" t="s">
        <v>9</v>
      </c>
      <c r="Q50" s="26" t="s">
        <v>12</v>
      </c>
      <c r="R50" s="25" t="s">
        <v>65</v>
      </c>
      <c r="S50" s="28" t="s">
        <v>9</v>
      </c>
      <c r="T50" s="27" t="s">
        <v>15</v>
      </c>
      <c r="U50" s="25" t="s">
        <v>65</v>
      </c>
      <c r="V50" s="28" t="s">
        <v>9</v>
      </c>
      <c r="W50" s="150" t="s">
        <v>89</v>
      </c>
      <c r="X50" s="25" t="s">
        <v>65</v>
      </c>
      <c r="Y50" s="28" t="s">
        <v>9</v>
      </c>
      <c r="Z50" s="31" t="s">
        <v>14</v>
      </c>
      <c r="AA50" s="25" t="s">
        <v>65</v>
      </c>
      <c r="AB50" s="28" t="s">
        <v>9</v>
      </c>
      <c r="AC50" s="150" t="s">
        <v>89</v>
      </c>
      <c r="AD50" s="25" t="s">
        <v>65</v>
      </c>
      <c r="AE50" s="28" t="s">
        <v>9</v>
      </c>
      <c r="AF50" s="30" t="s">
        <v>13</v>
      </c>
      <c r="AG50" s="25" t="s">
        <v>65</v>
      </c>
      <c r="AH50" s="28" t="s">
        <v>9</v>
      </c>
      <c r="AI50" s="26" t="s">
        <v>12</v>
      </c>
      <c r="AJ50" s="25" t="s">
        <v>65</v>
      </c>
      <c r="AK50" s="28" t="s">
        <v>9</v>
      </c>
      <c r="AL50" s="29" t="s">
        <v>11</v>
      </c>
      <c r="AM50" s="25" t="s">
        <v>65</v>
      </c>
      <c r="AN50" s="28" t="s">
        <v>9</v>
      </c>
      <c r="AO50" s="69"/>
      <c r="AP50" s="25" t="s">
        <v>65</v>
      </c>
      <c r="AQ50" s="28" t="s">
        <v>9</v>
      </c>
      <c r="AR50" s="27" t="s">
        <v>15</v>
      </c>
    </row>
    <row r="51" spans="1:44" s="88" customFormat="1" ht="14.25" customHeight="1">
      <c r="A51" s="193"/>
      <c r="B51" s="188"/>
      <c r="C51" s="188">
        <v>1</v>
      </c>
      <c r="D51" s="87">
        <v>35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</row>
    <row r="52" spans="1:44" s="88" customFormat="1" ht="14.25" customHeight="1">
      <c r="A52" s="193"/>
      <c r="B52" s="188"/>
      <c r="C52" s="188"/>
      <c r="D52" s="87">
        <v>36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</row>
    <row r="53" spans="1:44" s="88" customFormat="1" ht="14.25" customHeight="1">
      <c r="A53" s="193" t="s">
        <v>52</v>
      </c>
      <c r="B53" s="193">
        <v>2</v>
      </c>
      <c r="C53" s="188">
        <v>1</v>
      </c>
      <c r="D53" s="87">
        <v>37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</row>
    <row r="54" spans="1:44" s="88" customFormat="1" ht="14.25" customHeight="1">
      <c r="A54" s="193"/>
      <c r="B54" s="193"/>
      <c r="C54" s="188"/>
      <c r="D54" s="87">
        <v>38</v>
      </c>
      <c r="E54" s="28" t="s">
        <v>9</v>
      </c>
      <c r="F54" s="29" t="s">
        <v>11</v>
      </c>
      <c r="G54" s="25" t="s">
        <v>65</v>
      </c>
      <c r="H54" s="28" t="s">
        <v>9</v>
      </c>
      <c r="I54" s="30" t="s">
        <v>13</v>
      </c>
      <c r="J54" s="25" t="s">
        <v>65</v>
      </c>
      <c r="K54" s="28" t="s">
        <v>9</v>
      </c>
      <c r="L54" s="26" t="s">
        <v>12</v>
      </c>
      <c r="M54" s="25" t="s">
        <v>65</v>
      </c>
      <c r="N54" s="28" t="s">
        <v>9</v>
      </c>
      <c r="O54" s="28" t="s">
        <v>9</v>
      </c>
      <c r="P54" s="25" t="s">
        <v>65</v>
      </c>
      <c r="Q54" s="28" t="s">
        <v>9</v>
      </c>
      <c r="R54" s="30" t="s">
        <v>13</v>
      </c>
      <c r="S54" s="25" t="s">
        <v>65</v>
      </c>
      <c r="T54" s="28" t="s">
        <v>9</v>
      </c>
      <c r="U54" s="27" t="s">
        <v>15</v>
      </c>
      <c r="V54" s="25" t="s">
        <v>65</v>
      </c>
      <c r="W54" s="28" t="s">
        <v>9</v>
      </c>
      <c r="X54" s="150" t="s">
        <v>89</v>
      </c>
      <c r="Y54" s="25" t="s">
        <v>65</v>
      </c>
      <c r="Z54" s="28" t="s">
        <v>9</v>
      </c>
      <c r="AA54" s="31" t="s">
        <v>14</v>
      </c>
      <c r="AB54" s="25" t="s">
        <v>65</v>
      </c>
      <c r="AC54" s="28" t="s">
        <v>9</v>
      </c>
      <c r="AD54" s="29" t="s">
        <v>11</v>
      </c>
      <c r="AE54" s="25" t="s">
        <v>65</v>
      </c>
      <c r="AF54" s="28" t="s">
        <v>9</v>
      </c>
      <c r="AG54" s="30" t="s">
        <v>13</v>
      </c>
      <c r="AH54" s="25" t="s">
        <v>65</v>
      </c>
      <c r="AI54" s="28" t="s">
        <v>9</v>
      </c>
      <c r="AJ54" s="26" t="s">
        <v>12</v>
      </c>
      <c r="AK54" s="25" t="s">
        <v>65</v>
      </c>
      <c r="AL54" s="28" t="s">
        <v>9</v>
      </c>
      <c r="AM54" s="150" t="s">
        <v>89</v>
      </c>
      <c r="AN54" s="25" t="s">
        <v>65</v>
      </c>
      <c r="AO54" s="28" t="s">
        <v>9</v>
      </c>
      <c r="AP54" s="30" t="s">
        <v>13</v>
      </c>
      <c r="AQ54" s="25" t="s">
        <v>65</v>
      </c>
      <c r="AR54" s="28" t="s">
        <v>9</v>
      </c>
    </row>
    <row r="55" spans="1:44" s="88" customFormat="1" ht="14.25" customHeight="1">
      <c r="A55" s="193"/>
      <c r="B55" s="193"/>
      <c r="C55" s="188">
        <v>1</v>
      </c>
      <c r="D55" s="87">
        <v>39</v>
      </c>
      <c r="E55" s="25" t="s">
        <v>65</v>
      </c>
      <c r="F55" s="28" t="s">
        <v>9</v>
      </c>
      <c r="G55" s="29" t="s">
        <v>11</v>
      </c>
      <c r="H55" s="25" t="s">
        <v>65</v>
      </c>
      <c r="I55" s="28" t="s">
        <v>9</v>
      </c>
      <c r="J55" s="30" t="s">
        <v>13</v>
      </c>
      <c r="K55" s="25" t="s">
        <v>65</v>
      </c>
      <c r="L55" s="28" t="s">
        <v>9</v>
      </c>
      <c r="M55" s="26" t="s">
        <v>12</v>
      </c>
      <c r="N55" s="25" t="s">
        <v>65</v>
      </c>
      <c r="O55" s="28" t="s">
        <v>9</v>
      </c>
      <c r="P55" s="29" t="s">
        <v>11</v>
      </c>
      <c r="Q55" s="25" t="s">
        <v>65</v>
      </c>
      <c r="R55" s="28" t="s">
        <v>9</v>
      </c>
      <c r="S55" s="31" t="s">
        <v>14</v>
      </c>
      <c r="T55" s="25" t="s">
        <v>65</v>
      </c>
      <c r="U55" s="28" t="s">
        <v>9</v>
      </c>
      <c r="V55" s="27" t="s">
        <v>15</v>
      </c>
      <c r="W55" s="25" t="s">
        <v>65</v>
      </c>
      <c r="X55" s="28" t="s">
        <v>9</v>
      </c>
      <c r="Y55" s="150" t="s">
        <v>89</v>
      </c>
      <c r="Z55" s="25" t="s">
        <v>65</v>
      </c>
      <c r="AA55" s="28" t="s">
        <v>9</v>
      </c>
      <c r="AB55" s="31" t="s">
        <v>14</v>
      </c>
      <c r="AC55" s="25" t="s">
        <v>65</v>
      </c>
      <c r="AD55" s="28" t="s">
        <v>9</v>
      </c>
      <c r="AE55" s="29" t="s">
        <v>11</v>
      </c>
      <c r="AF55" s="25" t="s">
        <v>65</v>
      </c>
      <c r="AG55" s="28" t="s">
        <v>9</v>
      </c>
      <c r="AH55" s="30" t="s">
        <v>13</v>
      </c>
      <c r="AI55" s="25" t="s">
        <v>65</v>
      </c>
      <c r="AJ55" s="28" t="s">
        <v>9</v>
      </c>
      <c r="AK55" s="26" t="s">
        <v>12</v>
      </c>
      <c r="AL55" s="25" t="s">
        <v>65</v>
      </c>
      <c r="AM55" s="28" t="s">
        <v>9</v>
      </c>
      <c r="AN55" s="29" t="s">
        <v>11</v>
      </c>
      <c r="AO55" s="25" t="s">
        <v>65</v>
      </c>
      <c r="AP55" s="28" t="s">
        <v>9</v>
      </c>
      <c r="AQ55" s="150" t="s">
        <v>89</v>
      </c>
      <c r="AR55" s="25" t="s">
        <v>65</v>
      </c>
    </row>
    <row r="56" spans="1:44" s="88" customFormat="1" ht="14.25" customHeight="1">
      <c r="A56" s="193"/>
      <c r="B56" s="193"/>
      <c r="C56" s="188"/>
      <c r="D56" s="87">
        <v>40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</row>
    <row r="57" spans="1:44" s="88" customFormat="1" ht="14.25" customHeight="1">
      <c r="A57" s="193" t="s">
        <v>41</v>
      </c>
      <c r="B57" s="193">
        <v>2</v>
      </c>
      <c r="C57" s="188">
        <v>1</v>
      </c>
      <c r="D57" s="87">
        <v>41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</row>
    <row r="58" spans="1:44" s="88" customFormat="1" ht="14.25" customHeight="1">
      <c r="A58" s="193"/>
      <c r="B58" s="193"/>
      <c r="C58" s="188"/>
      <c r="D58" s="87">
        <v>42</v>
      </c>
      <c r="E58" s="31" t="s">
        <v>14</v>
      </c>
      <c r="F58" s="25" t="s">
        <v>65</v>
      </c>
      <c r="G58" s="28" t="s">
        <v>9</v>
      </c>
      <c r="H58" s="29" t="s">
        <v>11</v>
      </c>
      <c r="I58" s="25" t="s">
        <v>65</v>
      </c>
      <c r="J58" s="28" t="s">
        <v>9</v>
      </c>
      <c r="K58" s="30" t="s">
        <v>13</v>
      </c>
      <c r="L58" s="25" t="s">
        <v>65</v>
      </c>
      <c r="M58" s="28" t="s">
        <v>9</v>
      </c>
      <c r="N58" s="26" t="s">
        <v>12</v>
      </c>
      <c r="O58" s="25" t="s">
        <v>65</v>
      </c>
      <c r="P58" s="28" t="s">
        <v>9</v>
      </c>
      <c r="Q58" s="29" t="s">
        <v>11</v>
      </c>
      <c r="R58" s="25" t="s">
        <v>65</v>
      </c>
      <c r="S58" s="28" t="s">
        <v>9</v>
      </c>
      <c r="T58" s="26" t="s">
        <v>12</v>
      </c>
      <c r="U58" s="25" t="s">
        <v>65</v>
      </c>
      <c r="V58" s="28" t="s">
        <v>9</v>
      </c>
      <c r="W58" s="27" t="s">
        <v>15</v>
      </c>
      <c r="X58" s="25" t="s">
        <v>65</v>
      </c>
      <c r="Y58" s="28" t="s">
        <v>9</v>
      </c>
      <c r="Z58" s="150" t="s">
        <v>89</v>
      </c>
      <c r="AA58" s="25" t="s">
        <v>65</v>
      </c>
      <c r="AB58" s="28" t="s">
        <v>9</v>
      </c>
      <c r="AC58" s="31" t="s">
        <v>14</v>
      </c>
      <c r="AD58" s="25" t="s">
        <v>65</v>
      </c>
      <c r="AE58" s="28" t="s">
        <v>9</v>
      </c>
      <c r="AF58" s="150" t="s">
        <v>89</v>
      </c>
      <c r="AG58" s="28" t="s">
        <v>9</v>
      </c>
      <c r="AH58" s="28" t="s">
        <v>9</v>
      </c>
      <c r="AI58" s="30" t="s">
        <v>13</v>
      </c>
      <c r="AJ58" s="25" t="s">
        <v>65</v>
      </c>
      <c r="AK58" s="28" t="s">
        <v>9</v>
      </c>
      <c r="AL58" s="26" t="s">
        <v>12</v>
      </c>
      <c r="AM58" s="25" t="s">
        <v>65</v>
      </c>
      <c r="AN58" s="28" t="s">
        <v>9</v>
      </c>
      <c r="AO58" s="29" t="s">
        <v>11</v>
      </c>
      <c r="AP58" s="25" t="s">
        <v>65</v>
      </c>
      <c r="AQ58" s="28" t="s">
        <v>9</v>
      </c>
      <c r="AR58" s="30" t="s">
        <v>13</v>
      </c>
    </row>
    <row r="59" spans="1:44" s="88" customFormat="1" ht="14.25" customHeight="1">
      <c r="A59" s="193"/>
      <c r="B59" s="193"/>
      <c r="C59" s="188">
        <v>1</v>
      </c>
      <c r="D59" s="87">
        <v>43</v>
      </c>
      <c r="E59" s="28" t="s">
        <v>9</v>
      </c>
      <c r="F59" s="31" t="s">
        <v>14</v>
      </c>
      <c r="G59" s="25" t="s">
        <v>65</v>
      </c>
      <c r="H59" s="28" t="s">
        <v>9</v>
      </c>
      <c r="I59" s="29" t="s">
        <v>11</v>
      </c>
      <c r="J59" s="25" t="s">
        <v>65</v>
      </c>
      <c r="K59" s="28" t="s">
        <v>9</v>
      </c>
      <c r="L59" s="30" t="s">
        <v>13</v>
      </c>
      <c r="M59" s="25" t="s">
        <v>65</v>
      </c>
      <c r="N59" s="28" t="s">
        <v>9</v>
      </c>
      <c r="O59" s="26" t="s">
        <v>12</v>
      </c>
      <c r="P59" s="25" t="s">
        <v>65</v>
      </c>
      <c r="Q59" s="28" t="s">
        <v>9</v>
      </c>
      <c r="R59" s="29" t="s">
        <v>11</v>
      </c>
      <c r="S59" s="25" t="s">
        <v>65</v>
      </c>
      <c r="T59" s="28" t="s">
        <v>9</v>
      </c>
      <c r="U59" s="30" t="s">
        <v>13</v>
      </c>
      <c r="V59" s="25" t="s">
        <v>65</v>
      </c>
      <c r="W59" s="28" t="s">
        <v>9</v>
      </c>
      <c r="X59" s="27" t="s">
        <v>15</v>
      </c>
      <c r="Y59" s="25" t="s">
        <v>65</v>
      </c>
      <c r="Z59" s="28" t="s">
        <v>9</v>
      </c>
      <c r="AA59" s="150" t="s">
        <v>89</v>
      </c>
      <c r="AB59" s="25" t="s">
        <v>65</v>
      </c>
      <c r="AC59" s="28" t="s">
        <v>9</v>
      </c>
      <c r="AD59" s="31" t="s">
        <v>14</v>
      </c>
      <c r="AE59" s="25" t="s">
        <v>65</v>
      </c>
      <c r="AF59" s="28" t="s">
        <v>9</v>
      </c>
      <c r="AG59" s="29" t="s">
        <v>11</v>
      </c>
      <c r="AH59" s="25" t="s">
        <v>65</v>
      </c>
      <c r="AI59" s="28" t="s">
        <v>9</v>
      </c>
      <c r="AJ59" s="30" t="s">
        <v>13</v>
      </c>
      <c r="AK59" s="25" t="s">
        <v>65</v>
      </c>
      <c r="AL59" s="28" t="s">
        <v>9</v>
      </c>
      <c r="AM59" s="26" t="s">
        <v>12</v>
      </c>
      <c r="AN59" s="25" t="s">
        <v>65</v>
      </c>
      <c r="AO59" s="28" t="s">
        <v>9</v>
      </c>
      <c r="AP59" s="150" t="s">
        <v>89</v>
      </c>
      <c r="AQ59" s="25" t="s">
        <v>65</v>
      </c>
      <c r="AR59" s="28" t="s">
        <v>9</v>
      </c>
    </row>
    <row r="60" spans="1:44" s="88" customFormat="1" ht="14.25" customHeight="1">
      <c r="A60" s="193"/>
      <c r="B60" s="193"/>
      <c r="C60" s="188"/>
      <c r="D60" s="87">
        <v>44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</row>
    <row r="61" spans="1:44" s="88" customFormat="1" ht="14.25" customHeight="1">
      <c r="A61" s="193" t="s">
        <v>42</v>
      </c>
      <c r="B61" s="193">
        <v>2</v>
      </c>
      <c r="C61" s="188">
        <v>1</v>
      </c>
      <c r="D61" s="87">
        <v>45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</row>
    <row r="62" spans="1:44" s="88" customFormat="1" ht="14.25" customHeight="1">
      <c r="A62" s="193"/>
      <c r="B62" s="193"/>
      <c r="C62" s="188"/>
      <c r="D62" s="87">
        <v>46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</row>
    <row r="63" spans="1:44" s="88" customFormat="1" ht="14.25" customHeight="1">
      <c r="A63" s="193"/>
      <c r="B63" s="193"/>
      <c r="C63" s="188">
        <v>1</v>
      </c>
      <c r="D63" s="87">
        <v>47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</row>
    <row r="64" spans="1:44" s="88" customFormat="1" ht="14.25" customHeight="1">
      <c r="A64" s="193"/>
      <c r="B64" s="193"/>
      <c r="C64" s="188"/>
      <c r="D64" s="87">
        <v>48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</row>
    <row r="65" spans="1:44" s="88" customFormat="1" ht="14.25" customHeight="1">
      <c r="A65" s="193" t="s">
        <v>43</v>
      </c>
      <c r="B65" s="193">
        <v>2</v>
      </c>
      <c r="C65" s="188">
        <v>1</v>
      </c>
      <c r="D65" s="87">
        <v>49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</row>
    <row r="66" spans="1:44" s="88" customFormat="1" ht="14.25" customHeight="1">
      <c r="A66" s="193"/>
      <c r="B66" s="193"/>
      <c r="C66" s="188"/>
      <c r="D66" s="87">
        <v>50</v>
      </c>
      <c r="E66" s="25" t="s">
        <v>65</v>
      </c>
      <c r="F66" s="28" t="s">
        <v>9</v>
      </c>
      <c r="G66" s="31" t="s">
        <v>14</v>
      </c>
      <c r="H66" s="25" t="s">
        <v>65</v>
      </c>
      <c r="I66" s="28" t="s">
        <v>9</v>
      </c>
      <c r="J66" s="29" t="s">
        <v>11</v>
      </c>
      <c r="K66" s="25" t="s">
        <v>65</v>
      </c>
      <c r="L66" s="28" t="s">
        <v>9</v>
      </c>
      <c r="M66" s="30" t="s">
        <v>13</v>
      </c>
      <c r="N66" s="25" t="s">
        <v>65</v>
      </c>
      <c r="O66" s="28" t="s">
        <v>9</v>
      </c>
      <c r="P66" s="26" t="s">
        <v>12</v>
      </c>
      <c r="Q66" s="25" t="s">
        <v>65</v>
      </c>
      <c r="R66" s="28" t="s">
        <v>9</v>
      </c>
      <c r="S66" s="28" t="s">
        <v>9</v>
      </c>
      <c r="T66" s="25" t="s">
        <v>65</v>
      </c>
      <c r="U66" s="28" t="s">
        <v>9</v>
      </c>
      <c r="V66" s="31" t="s">
        <v>14</v>
      </c>
      <c r="W66" s="25" t="s">
        <v>65</v>
      </c>
      <c r="X66" s="28" t="s">
        <v>9</v>
      </c>
      <c r="Y66" s="27" t="s">
        <v>15</v>
      </c>
      <c r="Z66" s="25" t="s">
        <v>65</v>
      </c>
      <c r="AA66" s="28" t="s">
        <v>9</v>
      </c>
      <c r="AB66" s="150" t="s">
        <v>89</v>
      </c>
      <c r="AC66" s="25" t="s">
        <v>65</v>
      </c>
      <c r="AD66" s="28" t="s">
        <v>9</v>
      </c>
      <c r="AE66" s="31" t="s">
        <v>14</v>
      </c>
      <c r="AF66" s="25" t="s">
        <v>65</v>
      </c>
      <c r="AG66" s="28" t="s">
        <v>9</v>
      </c>
      <c r="AH66" s="29" t="s">
        <v>11</v>
      </c>
      <c r="AI66" s="25" t="s">
        <v>65</v>
      </c>
      <c r="AJ66" s="28" t="s">
        <v>9</v>
      </c>
      <c r="AK66" s="30" t="s">
        <v>13</v>
      </c>
      <c r="AL66" s="25" t="s">
        <v>65</v>
      </c>
      <c r="AM66" s="28" t="s">
        <v>9</v>
      </c>
      <c r="AN66" s="26" t="s">
        <v>12</v>
      </c>
      <c r="AO66" s="25" t="s">
        <v>65</v>
      </c>
      <c r="AP66" s="28" t="s">
        <v>9</v>
      </c>
      <c r="AQ66" s="29" t="s">
        <v>11</v>
      </c>
      <c r="AR66" s="25" t="s">
        <v>65</v>
      </c>
    </row>
    <row r="67" spans="1:44" s="88" customFormat="1" ht="14.25" customHeight="1">
      <c r="A67" s="193"/>
      <c r="B67" s="193"/>
      <c r="C67" s="188">
        <v>1</v>
      </c>
      <c r="D67" s="87">
        <v>51</v>
      </c>
      <c r="E67" s="150" t="s">
        <v>89</v>
      </c>
      <c r="F67" s="25" t="s">
        <v>65</v>
      </c>
      <c r="G67" s="28" t="s">
        <v>9</v>
      </c>
      <c r="H67" s="31" t="s">
        <v>14</v>
      </c>
      <c r="I67" s="25" t="s">
        <v>65</v>
      </c>
      <c r="J67" s="28" t="s">
        <v>9</v>
      </c>
      <c r="K67" s="29" t="s">
        <v>11</v>
      </c>
      <c r="L67" s="25" t="s">
        <v>65</v>
      </c>
      <c r="M67" s="28" t="s">
        <v>9</v>
      </c>
      <c r="N67" s="30" t="s">
        <v>13</v>
      </c>
      <c r="O67" s="25" t="s">
        <v>65</v>
      </c>
      <c r="P67" s="28" t="s">
        <v>9</v>
      </c>
      <c r="Q67" s="26" t="s">
        <v>12</v>
      </c>
      <c r="R67" s="25" t="s">
        <v>65</v>
      </c>
      <c r="S67" s="28" t="s">
        <v>9</v>
      </c>
      <c r="T67" s="29" t="s">
        <v>11</v>
      </c>
      <c r="U67" s="25" t="s">
        <v>65</v>
      </c>
      <c r="V67" s="28" t="s">
        <v>9</v>
      </c>
      <c r="W67" s="26" t="s">
        <v>12</v>
      </c>
      <c r="X67" s="25" t="s">
        <v>65</v>
      </c>
      <c r="Y67" s="28" t="s">
        <v>9</v>
      </c>
      <c r="Z67" s="27" t="s">
        <v>15</v>
      </c>
      <c r="AA67" s="25" t="s">
        <v>65</v>
      </c>
      <c r="AB67" s="28" t="s">
        <v>9</v>
      </c>
      <c r="AC67" s="150" t="s">
        <v>89</v>
      </c>
      <c r="AD67" s="25" t="s">
        <v>65</v>
      </c>
      <c r="AE67" s="28" t="s">
        <v>9</v>
      </c>
      <c r="AF67" s="31" t="s">
        <v>14</v>
      </c>
      <c r="AG67" s="25" t="s">
        <v>65</v>
      </c>
      <c r="AH67" s="28" t="s">
        <v>9</v>
      </c>
      <c r="AI67" s="150" t="s">
        <v>89</v>
      </c>
      <c r="AJ67" s="25" t="s">
        <v>65</v>
      </c>
      <c r="AK67" s="28" t="s">
        <v>9</v>
      </c>
      <c r="AL67" s="30" t="s">
        <v>13</v>
      </c>
      <c r="AM67" s="25" t="s">
        <v>65</v>
      </c>
      <c r="AN67" s="28" t="s">
        <v>9</v>
      </c>
      <c r="AO67" s="26" t="s">
        <v>12</v>
      </c>
      <c r="AP67" s="25" t="s">
        <v>65</v>
      </c>
      <c r="AQ67" s="28" t="s">
        <v>9</v>
      </c>
      <c r="AR67" s="29" t="s">
        <v>11</v>
      </c>
    </row>
    <row r="68" spans="1:44" s="88" customFormat="1" ht="14.25" customHeight="1">
      <c r="A68" s="193"/>
      <c r="B68" s="193"/>
      <c r="C68" s="188"/>
      <c r="D68" s="87">
        <v>52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</row>
    <row r="69" spans="1:44" s="88" customFormat="1" ht="14.25" customHeight="1">
      <c r="A69" s="193" t="s">
        <v>44</v>
      </c>
      <c r="B69" s="193">
        <v>2</v>
      </c>
      <c r="C69" s="188">
        <v>1</v>
      </c>
      <c r="D69" s="87">
        <v>53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</row>
    <row r="70" spans="1:44" s="88" customFormat="1" ht="14.25" customHeight="1">
      <c r="A70" s="193"/>
      <c r="B70" s="193"/>
      <c r="C70" s="188"/>
      <c r="D70" s="87">
        <v>54</v>
      </c>
      <c r="E70" s="28" t="s">
        <v>9</v>
      </c>
      <c r="F70" s="150" t="s">
        <v>89</v>
      </c>
      <c r="G70" s="25" t="s">
        <v>65</v>
      </c>
      <c r="H70" s="28" t="s">
        <v>9</v>
      </c>
      <c r="I70" s="31" t="s">
        <v>14</v>
      </c>
      <c r="J70" s="25" t="s">
        <v>65</v>
      </c>
      <c r="K70" s="28" t="s">
        <v>9</v>
      </c>
      <c r="L70" s="29" t="s">
        <v>11</v>
      </c>
      <c r="M70" s="25" t="s">
        <v>65</v>
      </c>
      <c r="N70" s="28" t="s">
        <v>9</v>
      </c>
      <c r="O70" s="30" t="s">
        <v>13</v>
      </c>
      <c r="P70" s="25" t="s">
        <v>65</v>
      </c>
      <c r="Q70" s="28" t="s">
        <v>9</v>
      </c>
      <c r="R70" s="26" t="s">
        <v>12</v>
      </c>
      <c r="S70" s="25" t="s">
        <v>65</v>
      </c>
      <c r="T70" s="28" t="s">
        <v>9</v>
      </c>
      <c r="U70" s="29" t="s">
        <v>11</v>
      </c>
      <c r="V70" s="25" t="s">
        <v>65</v>
      </c>
      <c r="W70" s="28" t="s">
        <v>9</v>
      </c>
      <c r="X70" s="30" t="s">
        <v>13</v>
      </c>
      <c r="Y70" s="25" t="s">
        <v>65</v>
      </c>
      <c r="Z70" s="28" t="s">
        <v>9</v>
      </c>
      <c r="AA70" s="27" t="s">
        <v>15</v>
      </c>
      <c r="AB70" s="25" t="s">
        <v>65</v>
      </c>
      <c r="AC70" s="28" t="s">
        <v>9</v>
      </c>
      <c r="AD70" s="150" t="s">
        <v>89</v>
      </c>
      <c r="AE70" s="25" t="s">
        <v>65</v>
      </c>
      <c r="AF70" s="28" t="s">
        <v>9</v>
      </c>
      <c r="AG70" s="31" t="s">
        <v>14</v>
      </c>
      <c r="AH70" s="25" t="s">
        <v>65</v>
      </c>
      <c r="AI70" s="28" t="s">
        <v>9</v>
      </c>
      <c r="AJ70" s="29" t="s">
        <v>11</v>
      </c>
      <c r="AK70" s="25" t="s">
        <v>65</v>
      </c>
      <c r="AL70" s="28" t="s">
        <v>9</v>
      </c>
      <c r="AM70" s="30" t="s">
        <v>13</v>
      </c>
      <c r="AN70" s="25" t="s">
        <v>65</v>
      </c>
      <c r="AO70" s="28" t="s">
        <v>9</v>
      </c>
      <c r="AP70" s="26" t="s">
        <v>12</v>
      </c>
      <c r="AQ70" s="25" t="s">
        <v>65</v>
      </c>
      <c r="AR70" s="28" t="s">
        <v>9</v>
      </c>
    </row>
    <row r="71" spans="1:44" s="88" customFormat="1" ht="14.25" customHeight="1">
      <c r="A71" s="193"/>
      <c r="B71" s="193"/>
      <c r="C71" s="188">
        <v>1</v>
      </c>
      <c r="D71" s="87">
        <v>55</v>
      </c>
      <c r="E71" s="25" t="s">
        <v>65</v>
      </c>
      <c r="F71" s="28" t="s">
        <v>9</v>
      </c>
      <c r="G71" s="150" t="s">
        <v>89</v>
      </c>
      <c r="H71" s="25" t="s">
        <v>65</v>
      </c>
      <c r="I71" s="28" t="s">
        <v>9</v>
      </c>
      <c r="J71" s="31" t="s">
        <v>14</v>
      </c>
      <c r="K71" s="25" t="s">
        <v>65</v>
      </c>
      <c r="L71" s="28" t="s">
        <v>9</v>
      </c>
      <c r="M71" s="29" t="s">
        <v>11</v>
      </c>
      <c r="N71" s="25" t="s">
        <v>65</v>
      </c>
      <c r="O71" s="28" t="s">
        <v>9</v>
      </c>
      <c r="P71" s="30" t="s">
        <v>13</v>
      </c>
      <c r="Q71" s="25" t="s">
        <v>65</v>
      </c>
      <c r="R71" s="28" t="s">
        <v>9</v>
      </c>
      <c r="S71" s="26" t="s">
        <v>12</v>
      </c>
      <c r="T71" s="25" t="s">
        <v>65</v>
      </c>
      <c r="U71" s="28" t="s">
        <v>9</v>
      </c>
      <c r="V71" s="29" t="s">
        <v>11</v>
      </c>
      <c r="W71" s="25" t="s">
        <v>65</v>
      </c>
      <c r="X71" s="28" t="s">
        <v>9</v>
      </c>
      <c r="Y71" s="31" t="s">
        <v>14</v>
      </c>
      <c r="Z71" s="25" t="s">
        <v>65</v>
      </c>
      <c r="AA71" s="28" t="s">
        <v>9</v>
      </c>
      <c r="AB71" s="27" t="s">
        <v>15</v>
      </c>
      <c r="AC71" s="25" t="s">
        <v>65</v>
      </c>
      <c r="AD71" s="28" t="s">
        <v>9</v>
      </c>
      <c r="AE71" s="150" t="s">
        <v>89</v>
      </c>
      <c r="AF71" s="25" t="s">
        <v>65</v>
      </c>
      <c r="AG71" s="28" t="s">
        <v>9</v>
      </c>
      <c r="AH71" s="31" t="s">
        <v>14</v>
      </c>
      <c r="AI71" s="25" t="s">
        <v>65</v>
      </c>
      <c r="AJ71" s="28" t="s">
        <v>9</v>
      </c>
      <c r="AK71" s="29" t="s">
        <v>11</v>
      </c>
      <c r="AL71" s="28" t="s">
        <v>9</v>
      </c>
      <c r="AM71" s="28" t="s">
        <v>9</v>
      </c>
      <c r="AN71" s="30" t="s">
        <v>13</v>
      </c>
      <c r="AO71" s="25" t="s">
        <v>65</v>
      </c>
      <c r="AP71" s="28" t="s">
        <v>9</v>
      </c>
      <c r="AQ71" s="26" t="s">
        <v>12</v>
      </c>
      <c r="AR71" s="25" t="s">
        <v>65</v>
      </c>
    </row>
    <row r="72" spans="1:44" s="88" customFormat="1" ht="14.25" customHeight="1">
      <c r="A72" s="193"/>
      <c r="B72" s="193"/>
      <c r="C72" s="188"/>
      <c r="D72" s="87">
        <v>56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</row>
    <row r="73" spans="1:44" s="88" customFormat="1" ht="14.25" customHeight="1">
      <c r="A73" s="193" t="s">
        <v>53</v>
      </c>
      <c r="B73" s="193">
        <v>2</v>
      </c>
      <c r="C73" s="188">
        <v>1</v>
      </c>
      <c r="D73" s="87">
        <v>57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</row>
    <row r="74" spans="1:44" s="88" customFormat="1" ht="14.25" customHeight="1">
      <c r="A74" s="193"/>
      <c r="B74" s="193"/>
      <c r="C74" s="188"/>
      <c r="D74" s="87">
        <v>58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</row>
    <row r="75" spans="1:44" s="88" customFormat="1" ht="14.25" customHeight="1">
      <c r="A75" s="193"/>
      <c r="B75" s="193"/>
      <c r="C75" s="188">
        <v>1</v>
      </c>
      <c r="D75" s="87">
        <v>59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</row>
    <row r="76" spans="1:44" s="88" customFormat="1" ht="14.25" customHeight="1">
      <c r="A76" s="193"/>
      <c r="B76" s="193"/>
      <c r="C76" s="188"/>
      <c r="D76" s="87">
        <v>60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</row>
    <row r="77" spans="1:44" s="88" customFormat="1" ht="14.25" customHeight="1">
      <c r="A77" s="188" t="s">
        <v>45</v>
      </c>
      <c r="B77" s="188">
        <v>3</v>
      </c>
      <c r="C77" s="188">
        <v>1</v>
      </c>
      <c r="D77" s="87">
        <v>61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</row>
    <row r="78" spans="1:44" s="88" customFormat="1" ht="14.25" customHeight="1">
      <c r="A78" s="188"/>
      <c r="B78" s="188"/>
      <c r="C78" s="188"/>
      <c r="D78" s="87">
        <v>62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</row>
    <row r="79" spans="1:44" s="88" customFormat="1" ht="14.25" customHeight="1">
      <c r="A79" s="188"/>
      <c r="B79" s="188"/>
      <c r="C79" s="188">
        <v>1</v>
      </c>
      <c r="D79" s="87">
        <v>63</v>
      </c>
      <c r="E79" s="69"/>
      <c r="F79" s="25" t="s">
        <v>65</v>
      </c>
      <c r="G79" s="28" t="s">
        <v>9</v>
      </c>
      <c r="H79" s="150" t="s">
        <v>89</v>
      </c>
      <c r="I79" s="25" t="s">
        <v>65</v>
      </c>
      <c r="J79" s="28" t="s">
        <v>9</v>
      </c>
      <c r="K79" s="31" t="s">
        <v>14</v>
      </c>
      <c r="L79" s="25" t="s">
        <v>65</v>
      </c>
      <c r="M79" s="28" t="s">
        <v>9</v>
      </c>
      <c r="N79" s="29" t="s">
        <v>11</v>
      </c>
      <c r="O79" s="25" t="s">
        <v>65</v>
      </c>
      <c r="P79" s="28" t="s">
        <v>9</v>
      </c>
      <c r="Q79" s="30" t="s">
        <v>13</v>
      </c>
      <c r="R79" s="25" t="s">
        <v>65</v>
      </c>
      <c r="S79" s="28" t="s">
        <v>9</v>
      </c>
      <c r="T79" s="26" t="s">
        <v>12</v>
      </c>
      <c r="U79" s="25" t="s">
        <v>65</v>
      </c>
      <c r="V79" s="28" t="s">
        <v>9</v>
      </c>
      <c r="W79" s="28" t="s">
        <v>9</v>
      </c>
      <c r="X79" s="25" t="s">
        <v>65</v>
      </c>
      <c r="Y79" s="28" t="s">
        <v>9</v>
      </c>
      <c r="Z79" s="26" t="s">
        <v>12</v>
      </c>
      <c r="AA79" s="25" t="s">
        <v>65</v>
      </c>
      <c r="AB79" s="28" t="s">
        <v>9</v>
      </c>
      <c r="AC79" s="27" t="s">
        <v>15</v>
      </c>
      <c r="AD79" s="25" t="s">
        <v>65</v>
      </c>
      <c r="AE79" s="28" t="s">
        <v>9</v>
      </c>
      <c r="AF79" s="150" t="s">
        <v>89</v>
      </c>
      <c r="AG79" s="25" t="s">
        <v>65</v>
      </c>
      <c r="AH79" s="28" t="s">
        <v>9</v>
      </c>
      <c r="AI79" s="31" t="s">
        <v>14</v>
      </c>
      <c r="AJ79" s="25" t="s">
        <v>65</v>
      </c>
      <c r="AK79" s="28" t="s">
        <v>9</v>
      </c>
      <c r="AL79" s="150" t="s">
        <v>89</v>
      </c>
      <c r="AM79" s="25" t="s">
        <v>65</v>
      </c>
      <c r="AN79" s="28" t="s">
        <v>9</v>
      </c>
      <c r="AO79" s="30" t="s">
        <v>13</v>
      </c>
      <c r="AP79" s="25" t="s">
        <v>65</v>
      </c>
      <c r="AQ79" s="28" t="s">
        <v>9</v>
      </c>
      <c r="AR79" s="26" t="s">
        <v>12</v>
      </c>
    </row>
    <row r="80" spans="1:44" s="88" customFormat="1" ht="14.25" customHeight="1">
      <c r="A80" s="188"/>
      <c r="B80" s="188"/>
      <c r="C80" s="188"/>
      <c r="D80" s="87">
        <v>64</v>
      </c>
      <c r="E80" s="28" t="s">
        <v>9</v>
      </c>
      <c r="F80" s="27" t="s">
        <v>15</v>
      </c>
      <c r="G80" s="28" t="s">
        <v>9</v>
      </c>
      <c r="H80" s="28" t="s">
        <v>9</v>
      </c>
      <c r="I80" s="150" t="s">
        <v>89</v>
      </c>
      <c r="J80" s="25" t="s">
        <v>65</v>
      </c>
      <c r="K80" s="28" t="s">
        <v>9</v>
      </c>
      <c r="L80" s="31" t="s">
        <v>14</v>
      </c>
      <c r="M80" s="25" t="s">
        <v>65</v>
      </c>
      <c r="N80" s="28" t="s">
        <v>9</v>
      </c>
      <c r="O80" s="29" t="s">
        <v>11</v>
      </c>
      <c r="P80" s="25" t="s">
        <v>65</v>
      </c>
      <c r="Q80" s="28" t="s">
        <v>9</v>
      </c>
      <c r="R80" s="30" t="s">
        <v>13</v>
      </c>
      <c r="S80" s="25" t="s">
        <v>65</v>
      </c>
      <c r="T80" s="28" t="s">
        <v>9</v>
      </c>
      <c r="U80" s="26" t="s">
        <v>12</v>
      </c>
      <c r="V80" s="25" t="s">
        <v>65</v>
      </c>
      <c r="W80" s="28" t="s">
        <v>9</v>
      </c>
      <c r="X80" s="29" t="s">
        <v>11</v>
      </c>
      <c r="Y80" s="25" t="s">
        <v>65</v>
      </c>
      <c r="Z80" s="28" t="s">
        <v>9</v>
      </c>
      <c r="AA80" s="30" t="s">
        <v>13</v>
      </c>
      <c r="AB80" s="25" t="s">
        <v>65</v>
      </c>
      <c r="AC80" s="28" t="s">
        <v>9</v>
      </c>
      <c r="AD80" s="27" t="s">
        <v>15</v>
      </c>
      <c r="AE80" s="25" t="s">
        <v>65</v>
      </c>
      <c r="AF80" s="28" t="s">
        <v>9</v>
      </c>
      <c r="AG80" s="150" t="s">
        <v>89</v>
      </c>
      <c r="AH80" s="25" t="s">
        <v>65</v>
      </c>
      <c r="AI80" s="28" t="s">
        <v>9</v>
      </c>
      <c r="AJ80" s="31" t="s">
        <v>14</v>
      </c>
      <c r="AK80" s="25" t="s">
        <v>65</v>
      </c>
      <c r="AL80" s="28" t="s">
        <v>9</v>
      </c>
      <c r="AM80" s="29" t="s">
        <v>11</v>
      </c>
      <c r="AN80" s="25" t="s">
        <v>65</v>
      </c>
      <c r="AO80" s="28" t="s">
        <v>9</v>
      </c>
      <c r="AP80" s="30" t="s">
        <v>13</v>
      </c>
      <c r="AQ80" s="25" t="s">
        <v>65</v>
      </c>
      <c r="AR80" s="28" t="s">
        <v>9</v>
      </c>
    </row>
    <row r="81" spans="1:44" s="88" customFormat="1" ht="14.25" customHeight="1">
      <c r="A81" s="188"/>
      <c r="B81" s="188"/>
      <c r="C81" s="188">
        <v>1</v>
      </c>
      <c r="D81" s="87">
        <v>65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</row>
    <row r="82" spans="1:44" s="88" customFormat="1" ht="14.25" customHeight="1">
      <c r="A82" s="188"/>
      <c r="B82" s="188"/>
      <c r="C82" s="188"/>
      <c r="D82" s="87">
        <v>66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</row>
    <row r="83" spans="1:44" s="88" customFormat="1" ht="14.25" customHeight="1">
      <c r="A83" s="188" t="s">
        <v>54</v>
      </c>
      <c r="B83" s="188">
        <v>3</v>
      </c>
      <c r="C83" s="188">
        <v>1</v>
      </c>
      <c r="D83" s="87">
        <v>67</v>
      </c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</row>
    <row r="84" spans="1:44" s="88" customFormat="1" ht="14.25" customHeight="1">
      <c r="A84" s="188"/>
      <c r="B84" s="188"/>
      <c r="C84" s="188"/>
      <c r="D84" s="87">
        <v>68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</row>
    <row r="85" spans="1:44" s="88" customFormat="1" ht="14.25" customHeight="1">
      <c r="A85" s="188"/>
      <c r="B85" s="188"/>
      <c r="C85" s="188">
        <v>1</v>
      </c>
      <c r="D85" s="87">
        <v>69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</row>
    <row r="86" spans="1:44" s="88" customFormat="1" ht="14.25" customHeight="1">
      <c r="A86" s="188"/>
      <c r="B86" s="188"/>
      <c r="C86" s="188"/>
      <c r="D86" s="87">
        <v>70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</row>
    <row r="87" spans="1:44" s="88" customFormat="1" ht="14.25" customHeight="1">
      <c r="A87" s="188"/>
      <c r="B87" s="188"/>
      <c r="C87" s="188">
        <v>1</v>
      </c>
      <c r="D87" s="87">
        <v>71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</row>
    <row r="88" spans="1:44" s="88" customFormat="1" ht="14.25" customHeight="1">
      <c r="A88" s="188"/>
      <c r="B88" s="188"/>
      <c r="C88" s="188"/>
      <c r="D88" s="87">
        <v>72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</row>
    <row r="89" spans="1:44" s="88" customFormat="1" ht="14.25" customHeight="1">
      <c r="A89" s="188" t="s">
        <v>46</v>
      </c>
      <c r="B89" s="188">
        <v>3</v>
      </c>
      <c r="C89" s="188">
        <v>1</v>
      </c>
      <c r="D89" s="87">
        <v>73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</row>
    <row r="90" spans="1:44" s="88" customFormat="1" ht="14.25" customHeight="1">
      <c r="A90" s="188"/>
      <c r="B90" s="188"/>
      <c r="C90" s="188"/>
      <c r="D90" s="87">
        <v>74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</row>
    <row r="91" spans="1:44" s="88" customFormat="1" ht="14.25" customHeight="1">
      <c r="A91" s="188"/>
      <c r="B91" s="188"/>
      <c r="C91" s="188">
        <v>1</v>
      </c>
      <c r="D91" s="87">
        <v>75</v>
      </c>
      <c r="E91" s="25" t="s">
        <v>65</v>
      </c>
      <c r="F91" s="28" t="s">
        <v>9</v>
      </c>
      <c r="G91" s="27" t="s">
        <v>15</v>
      </c>
      <c r="H91" s="25" t="s">
        <v>65</v>
      </c>
      <c r="I91" s="28" t="s">
        <v>9</v>
      </c>
      <c r="J91" s="150" t="s">
        <v>89</v>
      </c>
      <c r="K91" s="25" t="s">
        <v>65</v>
      </c>
      <c r="L91" s="28" t="s">
        <v>9</v>
      </c>
      <c r="M91" s="31" t="s">
        <v>14</v>
      </c>
      <c r="N91" s="25" t="s">
        <v>65</v>
      </c>
      <c r="O91" s="28" t="s">
        <v>9</v>
      </c>
      <c r="P91" s="29" t="s">
        <v>11</v>
      </c>
      <c r="Q91" s="25" t="s">
        <v>65</v>
      </c>
      <c r="R91" s="28" t="s">
        <v>9</v>
      </c>
      <c r="S91" s="30" t="s">
        <v>13</v>
      </c>
      <c r="T91" s="25" t="s">
        <v>65</v>
      </c>
      <c r="U91" s="28" t="s">
        <v>9</v>
      </c>
      <c r="V91" s="26" t="s">
        <v>12</v>
      </c>
      <c r="W91" s="25" t="s">
        <v>65</v>
      </c>
      <c r="X91" s="28" t="s">
        <v>9</v>
      </c>
      <c r="Y91" s="29" t="s">
        <v>11</v>
      </c>
      <c r="Z91" s="25" t="s">
        <v>65</v>
      </c>
      <c r="AA91" s="28" t="s">
        <v>9</v>
      </c>
      <c r="AB91" s="31" t="s">
        <v>14</v>
      </c>
      <c r="AC91" s="25" t="s">
        <v>65</v>
      </c>
      <c r="AD91" s="28" t="s">
        <v>9</v>
      </c>
      <c r="AE91" s="27" t="s">
        <v>15</v>
      </c>
      <c r="AF91" s="25" t="s">
        <v>65</v>
      </c>
      <c r="AG91" s="28" t="s">
        <v>9</v>
      </c>
      <c r="AH91" s="150" t="s">
        <v>89</v>
      </c>
      <c r="AI91" s="25" t="s">
        <v>65</v>
      </c>
      <c r="AJ91" s="28" t="s">
        <v>9</v>
      </c>
      <c r="AK91" s="31" t="s">
        <v>14</v>
      </c>
      <c r="AL91" s="25" t="s">
        <v>65</v>
      </c>
      <c r="AM91" s="28" t="s">
        <v>9</v>
      </c>
      <c r="AN91" s="29" t="s">
        <v>11</v>
      </c>
      <c r="AO91" s="25" t="s">
        <v>65</v>
      </c>
      <c r="AP91" s="28" t="s">
        <v>9</v>
      </c>
      <c r="AQ91" s="30" t="s">
        <v>13</v>
      </c>
      <c r="AR91" s="25" t="s">
        <v>65</v>
      </c>
    </row>
    <row r="92" spans="1:44" s="88" customFormat="1" ht="14.25" customHeight="1">
      <c r="A92" s="188"/>
      <c r="B92" s="188"/>
      <c r="C92" s="188"/>
      <c r="D92" s="87">
        <v>76</v>
      </c>
      <c r="E92" s="28" t="s">
        <v>9</v>
      </c>
      <c r="F92" s="25" t="s">
        <v>65</v>
      </c>
      <c r="G92" s="28" t="s">
        <v>9</v>
      </c>
      <c r="H92" s="28" t="s">
        <v>9</v>
      </c>
      <c r="I92" s="25" t="s">
        <v>65</v>
      </c>
      <c r="J92" s="28" t="s">
        <v>9</v>
      </c>
      <c r="K92" s="150" t="s">
        <v>89</v>
      </c>
      <c r="L92" s="25" t="s">
        <v>65</v>
      </c>
      <c r="M92" s="28" t="s">
        <v>9</v>
      </c>
      <c r="N92" s="31" t="s">
        <v>14</v>
      </c>
      <c r="O92" s="25" t="s">
        <v>65</v>
      </c>
      <c r="P92" s="28" t="s">
        <v>9</v>
      </c>
      <c r="Q92" s="29" t="s">
        <v>11</v>
      </c>
      <c r="R92" s="25" t="s">
        <v>65</v>
      </c>
      <c r="S92" s="28" t="s">
        <v>9</v>
      </c>
      <c r="T92" s="30" t="s">
        <v>13</v>
      </c>
      <c r="U92" s="25" t="s">
        <v>65</v>
      </c>
      <c r="V92" s="28" t="s">
        <v>9</v>
      </c>
      <c r="W92" s="26" t="s">
        <v>12</v>
      </c>
      <c r="X92" s="25" t="s">
        <v>65</v>
      </c>
      <c r="Y92" s="28" t="s">
        <v>9</v>
      </c>
      <c r="Z92" s="29" t="s">
        <v>11</v>
      </c>
      <c r="AA92" s="25" t="s">
        <v>65</v>
      </c>
      <c r="AB92" s="28" t="s">
        <v>9</v>
      </c>
      <c r="AC92" s="26" t="s">
        <v>12</v>
      </c>
      <c r="AD92" s="25" t="s">
        <v>65</v>
      </c>
      <c r="AE92" s="28" t="s">
        <v>9</v>
      </c>
      <c r="AF92" s="28" t="s">
        <v>9</v>
      </c>
      <c r="AG92" s="25" t="s">
        <v>65</v>
      </c>
      <c r="AH92" s="28" t="s">
        <v>9</v>
      </c>
      <c r="AI92" s="150" t="s">
        <v>89</v>
      </c>
      <c r="AJ92" s="25" t="s">
        <v>65</v>
      </c>
      <c r="AK92" s="28" t="s">
        <v>9</v>
      </c>
      <c r="AL92" s="31" t="s">
        <v>14</v>
      </c>
      <c r="AM92" s="25" t="s">
        <v>65</v>
      </c>
      <c r="AN92" s="28" t="s">
        <v>9</v>
      </c>
      <c r="AO92" s="29" t="s">
        <v>11</v>
      </c>
      <c r="AP92" s="25" t="s">
        <v>65</v>
      </c>
      <c r="AQ92" s="28" t="s">
        <v>9</v>
      </c>
      <c r="AR92" s="30" t="s">
        <v>13</v>
      </c>
    </row>
    <row r="93" spans="1:44" s="88" customFormat="1" ht="14.25" customHeight="1">
      <c r="A93" s="188"/>
      <c r="B93" s="188"/>
      <c r="C93" s="188">
        <v>1</v>
      </c>
      <c r="D93" s="87">
        <v>77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</row>
    <row r="94" spans="1:44" s="88" customFormat="1" ht="14.25" customHeight="1">
      <c r="A94" s="188"/>
      <c r="B94" s="188"/>
      <c r="C94" s="188"/>
      <c r="D94" s="87">
        <v>78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</row>
    <row r="95" spans="1:44" s="88" customFormat="1" ht="14.25" customHeight="1">
      <c r="A95" s="188" t="s">
        <v>47</v>
      </c>
      <c r="B95" s="188">
        <v>3</v>
      </c>
      <c r="C95" s="188">
        <v>1</v>
      </c>
      <c r="D95" s="87">
        <v>79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</row>
    <row r="96" spans="1:44" s="88" customFormat="1" ht="14.25" customHeight="1">
      <c r="A96" s="188"/>
      <c r="B96" s="188"/>
      <c r="C96" s="188"/>
      <c r="D96" s="87">
        <v>80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</row>
    <row r="97" spans="1:44" s="88" customFormat="1" ht="14.25" customHeight="1">
      <c r="A97" s="188"/>
      <c r="B97" s="188"/>
      <c r="C97" s="188">
        <v>1</v>
      </c>
      <c r="D97" s="87">
        <v>81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</row>
    <row r="98" spans="1:44" s="88" customFormat="1" ht="14.25" customHeight="1">
      <c r="A98" s="188"/>
      <c r="B98" s="188"/>
      <c r="C98" s="188"/>
      <c r="D98" s="87">
        <v>82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</row>
    <row r="99" spans="1:44" s="88" customFormat="1" ht="14.25" customHeight="1">
      <c r="A99" s="188"/>
      <c r="B99" s="188"/>
      <c r="C99" s="188">
        <v>1</v>
      </c>
      <c r="D99" s="87">
        <v>83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</row>
    <row r="100" spans="1:44" s="88" customFormat="1" ht="14.25" customHeight="1">
      <c r="A100" s="188"/>
      <c r="B100" s="188"/>
      <c r="C100" s="188"/>
      <c r="D100" s="87">
        <v>84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</row>
    <row r="101" spans="1:44" s="88" customFormat="1" ht="14.25" customHeight="1">
      <c r="A101" s="188" t="s">
        <v>48</v>
      </c>
      <c r="B101" s="188">
        <v>3</v>
      </c>
      <c r="C101" s="188">
        <v>1</v>
      </c>
      <c r="D101" s="87">
        <v>85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</row>
    <row r="102" spans="1:44" s="88" customFormat="1" ht="14.25" customHeight="1">
      <c r="A102" s="188"/>
      <c r="B102" s="188"/>
      <c r="C102" s="188"/>
      <c r="D102" s="87">
        <v>86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</row>
    <row r="103" spans="1:44" s="88" customFormat="1" ht="14.25" customHeight="1">
      <c r="A103" s="188"/>
      <c r="B103" s="188"/>
      <c r="C103" s="188">
        <v>1</v>
      </c>
      <c r="D103" s="87">
        <v>87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</row>
    <row r="104" spans="1:44" s="88" customFormat="1" ht="14.25" customHeight="1">
      <c r="A104" s="188"/>
      <c r="B104" s="188"/>
      <c r="C104" s="188"/>
      <c r="D104" s="87">
        <v>88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</row>
    <row r="105" spans="1:44" s="88" customFormat="1" ht="14.25" customHeight="1">
      <c r="A105" s="188"/>
      <c r="B105" s="188"/>
      <c r="C105" s="188">
        <v>1</v>
      </c>
      <c r="D105" s="87">
        <v>89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</row>
    <row r="106" spans="1:44" s="88" customFormat="1" ht="14.25" customHeight="1">
      <c r="A106" s="188"/>
      <c r="B106" s="188"/>
      <c r="C106" s="188"/>
      <c r="D106" s="87">
        <v>90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</row>
    <row r="107" spans="1:44" s="88" customFormat="1" ht="14.25" customHeight="1">
      <c r="A107" s="188" t="s">
        <v>55</v>
      </c>
      <c r="B107" s="188">
        <v>3</v>
      </c>
      <c r="C107" s="188">
        <v>1</v>
      </c>
      <c r="D107" s="87">
        <v>91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</row>
    <row r="108" spans="1:44" s="88" customFormat="1" ht="14.25" customHeight="1">
      <c r="A108" s="188"/>
      <c r="B108" s="188"/>
      <c r="C108" s="188"/>
      <c r="D108" s="87">
        <v>92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</row>
    <row r="109" spans="1:44" s="88" customFormat="1" ht="14.25" customHeight="1">
      <c r="A109" s="188"/>
      <c r="B109" s="188"/>
      <c r="C109" s="188">
        <v>1</v>
      </c>
      <c r="D109" s="87">
        <v>93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</row>
    <row r="110" spans="1:44" s="88" customFormat="1" ht="14.25" customHeight="1">
      <c r="A110" s="188"/>
      <c r="B110" s="188"/>
      <c r="C110" s="188"/>
      <c r="D110" s="87">
        <v>94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</row>
    <row r="111" spans="1:44" s="88" customFormat="1" ht="14.25" customHeight="1">
      <c r="A111" s="188"/>
      <c r="B111" s="188"/>
      <c r="C111" s="188">
        <v>1</v>
      </c>
      <c r="D111" s="87">
        <v>95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</row>
    <row r="112" spans="1:44" s="88" customFormat="1" ht="14.25" customHeight="1">
      <c r="A112" s="188"/>
      <c r="B112" s="188"/>
      <c r="C112" s="188"/>
      <c r="D112" s="87">
        <v>96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</row>
    <row r="113" spans="1:42" s="88" customFormat="1" ht="21">
      <c r="A113" s="184" t="s">
        <v>97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</row>
    <row r="114" s="88" customFormat="1" ht="12.75"/>
    <row r="116" s="88" customFormat="1" ht="12.75"/>
    <row r="118" s="88" customFormat="1" ht="12.75"/>
    <row r="120" s="88" customFormat="1" ht="12.75"/>
    <row r="122" s="88" customFormat="1" ht="12.75"/>
  </sheetData>
  <sheetProtection/>
  <autoFilter ref="E16:AN112"/>
  <mergeCells count="102">
    <mergeCell ref="Y1:AR5"/>
    <mergeCell ref="E4:X4"/>
    <mergeCell ref="E5:X5"/>
    <mergeCell ref="E3:X3"/>
    <mergeCell ref="F7:G7"/>
    <mergeCell ref="I7:J7"/>
    <mergeCell ref="E1:X1"/>
    <mergeCell ref="E2:X2"/>
    <mergeCell ref="Z7:AA7"/>
    <mergeCell ref="AC7:AD7"/>
    <mergeCell ref="C27:C28"/>
    <mergeCell ref="A17:A22"/>
    <mergeCell ref="B17:B22"/>
    <mergeCell ref="C17:C18"/>
    <mergeCell ref="A14:D14"/>
    <mergeCell ref="A15:A16"/>
    <mergeCell ref="B15:C16"/>
    <mergeCell ref="D15:D16"/>
    <mergeCell ref="C39:C40"/>
    <mergeCell ref="A29:A34"/>
    <mergeCell ref="B29:B34"/>
    <mergeCell ref="C29:C30"/>
    <mergeCell ref="A35:A40"/>
    <mergeCell ref="B35:B40"/>
    <mergeCell ref="C35:C36"/>
    <mergeCell ref="C37:C38"/>
    <mergeCell ref="C31:C32"/>
    <mergeCell ref="C33:C34"/>
    <mergeCell ref="AF13:AR13"/>
    <mergeCell ref="A23:A28"/>
    <mergeCell ref="B23:B28"/>
    <mergeCell ref="C23:C24"/>
    <mergeCell ref="C25:C26"/>
    <mergeCell ref="C19:C20"/>
    <mergeCell ref="C21:C22"/>
    <mergeCell ref="E13:AE13"/>
    <mergeCell ref="A13:D13"/>
    <mergeCell ref="C51:C52"/>
    <mergeCell ref="A41:A46"/>
    <mergeCell ref="B41:B46"/>
    <mergeCell ref="C41:C42"/>
    <mergeCell ref="A47:A52"/>
    <mergeCell ref="B47:B52"/>
    <mergeCell ref="C47:C48"/>
    <mergeCell ref="C49:C50"/>
    <mergeCell ref="C43:C44"/>
    <mergeCell ref="C45:C46"/>
    <mergeCell ref="A53:A56"/>
    <mergeCell ref="B53:B56"/>
    <mergeCell ref="C53:C54"/>
    <mergeCell ref="C55:C56"/>
    <mergeCell ref="A61:A64"/>
    <mergeCell ref="B61:B64"/>
    <mergeCell ref="C61:C62"/>
    <mergeCell ref="C63:C64"/>
    <mergeCell ref="A57:A60"/>
    <mergeCell ref="B57:B60"/>
    <mergeCell ref="C57:C58"/>
    <mergeCell ref="C59:C60"/>
    <mergeCell ref="A69:A72"/>
    <mergeCell ref="B69:B72"/>
    <mergeCell ref="C69:C70"/>
    <mergeCell ref="C71:C72"/>
    <mergeCell ref="A65:A68"/>
    <mergeCell ref="B65:B68"/>
    <mergeCell ref="C65:C66"/>
    <mergeCell ref="C67:C68"/>
    <mergeCell ref="A77:A82"/>
    <mergeCell ref="B77:B82"/>
    <mergeCell ref="C77:C78"/>
    <mergeCell ref="C79:C80"/>
    <mergeCell ref="C81:C82"/>
    <mergeCell ref="A73:A76"/>
    <mergeCell ref="B73:B76"/>
    <mergeCell ref="C73:C74"/>
    <mergeCell ref="C75:C76"/>
    <mergeCell ref="A89:A94"/>
    <mergeCell ref="B89:B94"/>
    <mergeCell ref="C89:C90"/>
    <mergeCell ref="C91:C92"/>
    <mergeCell ref="C93:C94"/>
    <mergeCell ref="A83:A88"/>
    <mergeCell ref="B83:B88"/>
    <mergeCell ref="C83:C84"/>
    <mergeCell ref="C85:C86"/>
    <mergeCell ref="C87:C88"/>
    <mergeCell ref="A101:A106"/>
    <mergeCell ref="B101:B106"/>
    <mergeCell ref="C101:C102"/>
    <mergeCell ref="C103:C104"/>
    <mergeCell ref="C105:C106"/>
    <mergeCell ref="A95:A100"/>
    <mergeCell ref="B95:B100"/>
    <mergeCell ref="C95:C96"/>
    <mergeCell ref="C97:C98"/>
    <mergeCell ref="C99:C100"/>
    <mergeCell ref="A113:AP113"/>
    <mergeCell ref="A107:A112"/>
    <mergeCell ref="B107:B112"/>
    <mergeCell ref="C107:C108"/>
    <mergeCell ref="C109:C110"/>
    <mergeCell ref="C111:C112"/>
  </mergeCells>
  <printOptions horizontalCentered="1"/>
  <pageMargins left="0.5118110236220472" right="0.5118110236220472" top="0.1968503937007874" bottom="0.1968503937007874" header="0.31496062992125984" footer="0.5511811023622047"/>
  <pageSetup horizontalDpi="600" verticalDpi="600" orientation="landscape" paperSize="3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IPEPAC</cp:lastModifiedBy>
  <cp:lastPrinted>2009-10-29T16:31:27Z</cp:lastPrinted>
  <dcterms:created xsi:type="dcterms:W3CDTF">2009-03-16T19:55:43Z</dcterms:created>
  <dcterms:modified xsi:type="dcterms:W3CDTF">2009-10-29T16:31:38Z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